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C:\Users\Antonio\Desktop\"/>
    </mc:Choice>
  </mc:AlternateContent>
  <xr:revisionPtr revIDLastSave="0" documentId="8_{BD065601-CFC8-4DE9-BF26-626EB86184BE}" xr6:coauthVersionLast="47" xr6:coauthVersionMax="47" xr10:uidLastSave="{00000000-0000-0000-0000-000000000000}"/>
  <bookViews>
    <workbookView xWindow="-120" yWindow="-120" windowWidth="29040" windowHeight="15720" tabRatio="788" xr2:uid="{00000000-000D-0000-FFFF-FFFF00000000}"/>
  </bookViews>
  <sheets>
    <sheet name="Portada" sheetId="23" r:id="rId1"/>
    <sheet name="Centro" sheetId="1" r:id="rId2"/>
    <sheet name="GXeo" sheetId="3" r:id="rId3"/>
    <sheet name="MArqueo" sheetId="4" r:id="rId4"/>
    <sheet name="MValor" sheetId="5" r:id="rId5"/>
    <sheet name="Resumo" sheetId="7" r:id="rId6"/>
    <sheet name="Procedementos" sheetId="2" r:id="rId7"/>
    <sheet name="Anexos" sheetId="22" r:id="rId8"/>
    <sheet name="Mapa" sheetId="24" r:id="rId9"/>
  </sheets>
  <definedNames>
    <definedName name="_xlnm._FilterDatabase" localSheetId="1" hidden="1">Centro!$A$5:$G$33</definedName>
    <definedName name="_xlnm._FilterDatabase" localSheetId="2" hidden="1">GXeo!$A$5:$H$100</definedName>
    <definedName name="_xlnm._FilterDatabase" localSheetId="3" hidden="1">MArqueo!$A$5:$C$100</definedName>
    <definedName name="_xlnm._FilterDatabase" localSheetId="4" hidden="1">MValor!$A$5:$C$98</definedName>
    <definedName name="_xlnm._FilterDatabase" localSheetId="6" hidden="1">Procedementos!$A$6:$H$74</definedName>
    <definedName name="_xlnm._FilterDatabase" localSheetId="5" hidden="1">Resumo!$A$5:$C$41</definedName>
    <definedName name="_xlnm.Print_Area" localSheetId="1">Centro!$A$1:$G$33</definedName>
    <definedName name="_xlnm.Print_Area" localSheetId="2">GXeo!$A$1:$G$100</definedName>
    <definedName name="_xlnm.Print_Area" localSheetId="3">MArqueo!$A$1:$C$99</definedName>
    <definedName name="_xlnm.Print_Area" localSheetId="4">MValor!$A$1:$C$98</definedName>
    <definedName name="_xlnm.Print_Area" localSheetId="5">Resumo!$A$1:$C$41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5" i="4" l="1"/>
  <c r="G96" i="4"/>
  <c r="G106" i="3"/>
  <c r="G72" i="5"/>
  <c r="G20" i="1"/>
  <c r="G105" i="3"/>
  <c r="G103" i="5"/>
  <c r="G98" i="4"/>
  <c r="G102" i="5"/>
  <c r="G102" i="3"/>
  <c r="G101" i="5"/>
  <c r="G104" i="3"/>
  <c r="G99" i="3"/>
  <c r="N35" i="5"/>
  <c r="J35" i="5"/>
  <c r="F35" i="5"/>
  <c r="N32" i="5"/>
  <c r="J32" i="5"/>
  <c r="F32" i="5"/>
  <c r="N35" i="4"/>
  <c r="J35" i="4"/>
  <c r="F35" i="4"/>
  <c r="N32" i="4"/>
  <c r="J32" i="4"/>
  <c r="F32" i="4"/>
  <c r="N35" i="3"/>
  <c r="N32" i="3"/>
  <c r="J35" i="3"/>
  <c r="J32" i="3"/>
  <c r="F35" i="3"/>
  <c r="AV227" i="22" l="1"/>
  <c r="AU227" i="22"/>
  <c r="AV226" i="22"/>
  <c r="AU226" i="22"/>
  <c r="AV225" i="22"/>
  <c r="AU225" i="22"/>
  <c r="AV224" i="22"/>
  <c r="AU224" i="22"/>
  <c r="AV223" i="22"/>
  <c r="AU223" i="22"/>
  <c r="AV222" i="22"/>
  <c r="AU222" i="22"/>
  <c r="AV221" i="22"/>
  <c r="AU221" i="22"/>
  <c r="AV220" i="22"/>
  <c r="AU220" i="22"/>
  <c r="AV219" i="22"/>
  <c r="AU219" i="22"/>
  <c r="AV218" i="22"/>
  <c r="AU218" i="22"/>
  <c r="AV217" i="22"/>
  <c r="AU217" i="22"/>
  <c r="AV216" i="22"/>
  <c r="AU216" i="22"/>
  <c r="AV215" i="22"/>
  <c r="AU215" i="22"/>
  <c r="AV214" i="22"/>
  <c r="AU214" i="22"/>
  <c r="AV213" i="22"/>
  <c r="AU213" i="22"/>
  <c r="AV212" i="22"/>
  <c r="AU212" i="22"/>
  <c r="AV211" i="22"/>
  <c r="AU211" i="22"/>
  <c r="AV210" i="22"/>
  <c r="AU210" i="22"/>
  <c r="AV209" i="22"/>
  <c r="AU209" i="22"/>
  <c r="AV208" i="22"/>
  <c r="AU208" i="22"/>
  <c r="AV207" i="22"/>
  <c r="AU207" i="22"/>
  <c r="AV206" i="22"/>
  <c r="AV203" i="22" s="1"/>
  <c r="AU206" i="22"/>
  <c r="AU203" i="22" s="1"/>
  <c r="AV114" i="22"/>
  <c r="AU114" i="22"/>
  <c r="AV113" i="22"/>
  <c r="AU113" i="22"/>
  <c r="AV112" i="22"/>
  <c r="AU112" i="22"/>
  <c r="AV111" i="22"/>
  <c r="AU111" i="22"/>
  <c r="AV110" i="22"/>
  <c r="AU110" i="22"/>
  <c r="AV109" i="22"/>
  <c r="AU109" i="22"/>
  <c r="AV108" i="22"/>
  <c r="AU108" i="22"/>
  <c r="AV107" i="22"/>
  <c r="AU107" i="22"/>
  <c r="AV106" i="22"/>
  <c r="AU106" i="22"/>
  <c r="AU103" i="22" s="1"/>
  <c r="AV47" i="22"/>
  <c r="AU47" i="22"/>
  <c r="AV46" i="22"/>
  <c r="AU46" i="22"/>
  <c r="AV45" i="22"/>
  <c r="AU45" i="22"/>
  <c r="AV44" i="22"/>
  <c r="AU44" i="22"/>
  <c r="AV43" i="22"/>
  <c r="AU43" i="22"/>
  <c r="AV42" i="22"/>
  <c r="AU42" i="22"/>
  <c r="AV41" i="22"/>
  <c r="AU41" i="22"/>
  <c r="AV40" i="22"/>
  <c r="AU40" i="22"/>
  <c r="AV39" i="22"/>
  <c r="AU39" i="22"/>
  <c r="AV38" i="22"/>
  <c r="AU38" i="22"/>
  <c r="AV37" i="22"/>
  <c r="AU37" i="22"/>
  <c r="AV36" i="22"/>
  <c r="AU36" i="22"/>
  <c r="AV35" i="22"/>
  <c r="AU35" i="22"/>
  <c r="AV34" i="22"/>
  <c r="AU34" i="22"/>
  <c r="AV33" i="22"/>
  <c r="AU33" i="22"/>
  <c r="AV32" i="22"/>
  <c r="AU32" i="22"/>
  <c r="AV31" i="22"/>
  <c r="AU31" i="22"/>
  <c r="AV30" i="22"/>
  <c r="AU30" i="22"/>
  <c r="AV29" i="22"/>
  <c r="AU29" i="22"/>
  <c r="AV28" i="22"/>
  <c r="AU28" i="22"/>
  <c r="AV27" i="22"/>
  <c r="AU27" i="22"/>
  <c r="AV26" i="22"/>
  <c r="AU26" i="22"/>
  <c r="AV25" i="22"/>
  <c r="AU25" i="22"/>
  <c r="AV24" i="22"/>
  <c r="AU24" i="22"/>
  <c r="AV23" i="22"/>
  <c r="AU23" i="22"/>
  <c r="AV22" i="22"/>
  <c r="AU22" i="22"/>
  <c r="AV21" i="22"/>
  <c r="AU21" i="22"/>
  <c r="AV20" i="22"/>
  <c r="AU20" i="22"/>
  <c r="AV19" i="22"/>
  <c r="AU19" i="22"/>
  <c r="AV18" i="22"/>
  <c r="AU18" i="22"/>
  <c r="AV17" i="22"/>
  <c r="AU17" i="22"/>
  <c r="AV16" i="22"/>
  <c r="AU16" i="22"/>
  <c r="AV15" i="22"/>
  <c r="AU15" i="22"/>
  <c r="AV14" i="22"/>
  <c r="AU14" i="22"/>
  <c r="AV13" i="22"/>
  <c r="AU13" i="22"/>
  <c r="AV12" i="22"/>
  <c r="AU12" i="22"/>
  <c r="AV11" i="22"/>
  <c r="AU11" i="22"/>
  <c r="AV10" i="22"/>
  <c r="AU10" i="22"/>
  <c r="AV9" i="22"/>
  <c r="AU9" i="22"/>
  <c r="AV8" i="22"/>
  <c r="AU8" i="22"/>
  <c r="AV7" i="22"/>
  <c r="AU7" i="22"/>
  <c r="AV6" i="22"/>
  <c r="AU6" i="22"/>
  <c r="V227" i="22"/>
  <c r="U227" i="22"/>
  <c r="V226" i="22"/>
  <c r="U226" i="22"/>
  <c r="V225" i="22"/>
  <c r="U225" i="22"/>
  <c r="V224" i="22"/>
  <c r="U224" i="22"/>
  <c r="V223" i="22"/>
  <c r="U223" i="22"/>
  <c r="V222" i="22"/>
  <c r="U222" i="22"/>
  <c r="V221" i="22"/>
  <c r="U221" i="22"/>
  <c r="V220" i="22"/>
  <c r="U220" i="22"/>
  <c r="V219" i="22"/>
  <c r="U219" i="22"/>
  <c r="V218" i="22"/>
  <c r="U218" i="22"/>
  <c r="V217" i="22"/>
  <c r="U217" i="22"/>
  <c r="V216" i="22"/>
  <c r="U216" i="22"/>
  <c r="V215" i="22"/>
  <c r="U215" i="22"/>
  <c r="V214" i="22"/>
  <c r="U214" i="22"/>
  <c r="V213" i="22"/>
  <c r="U213" i="22"/>
  <c r="V212" i="22"/>
  <c r="U212" i="22"/>
  <c r="V211" i="22"/>
  <c r="U211" i="22"/>
  <c r="V210" i="22"/>
  <c r="U210" i="22"/>
  <c r="V209" i="22"/>
  <c r="U209" i="22"/>
  <c r="V208" i="22"/>
  <c r="U208" i="22"/>
  <c r="V207" i="22"/>
  <c r="U207" i="22"/>
  <c r="V206" i="22"/>
  <c r="U206" i="22"/>
  <c r="U203" i="22" s="1"/>
  <c r="V203" i="22"/>
  <c r="V114" i="22"/>
  <c r="U114" i="22"/>
  <c r="V113" i="22"/>
  <c r="U113" i="22"/>
  <c r="V112" i="22"/>
  <c r="U112" i="22"/>
  <c r="V111" i="22"/>
  <c r="U111" i="22"/>
  <c r="V110" i="22"/>
  <c r="U110" i="22"/>
  <c r="V109" i="22"/>
  <c r="U109" i="22"/>
  <c r="V108" i="22"/>
  <c r="U108" i="22"/>
  <c r="V107" i="22"/>
  <c r="U107" i="22"/>
  <c r="V106" i="22"/>
  <c r="U106" i="22"/>
  <c r="V103" i="22"/>
  <c r="V47" i="22"/>
  <c r="U47" i="22"/>
  <c r="V46" i="22"/>
  <c r="U46" i="22"/>
  <c r="V45" i="22"/>
  <c r="U45" i="22"/>
  <c r="V44" i="22"/>
  <c r="U44" i="22"/>
  <c r="V43" i="22"/>
  <c r="U43" i="22"/>
  <c r="V42" i="22"/>
  <c r="U42" i="22"/>
  <c r="V41" i="22"/>
  <c r="U41" i="22"/>
  <c r="V40" i="22"/>
  <c r="U40" i="22"/>
  <c r="V39" i="22"/>
  <c r="U39" i="22"/>
  <c r="V38" i="22"/>
  <c r="U38" i="22"/>
  <c r="V37" i="22"/>
  <c r="U37" i="22"/>
  <c r="V36" i="22"/>
  <c r="U36" i="22"/>
  <c r="V35" i="22"/>
  <c r="U35" i="22"/>
  <c r="V34" i="22"/>
  <c r="U34" i="22"/>
  <c r="V33" i="22"/>
  <c r="U33" i="22"/>
  <c r="V32" i="22"/>
  <c r="U32" i="22"/>
  <c r="V31" i="22"/>
  <c r="U31" i="22"/>
  <c r="V30" i="22"/>
  <c r="U30" i="22"/>
  <c r="V29" i="22"/>
  <c r="U29" i="22"/>
  <c r="V28" i="22"/>
  <c r="U28" i="22"/>
  <c r="V27" i="22"/>
  <c r="U27" i="22"/>
  <c r="V26" i="22"/>
  <c r="U26" i="22"/>
  <c r="V25" i="22"/>
  <c r="U25" i="22"/>
  <c r="V24" i="22"/>
  <c r="U24" i="22"/>
  <c r="V23" i="22"/>
  <c r="U23" i="22"/>
  <c r="V22" i="22"/>
  <c r="U22" i="22"/>
  <c r="V21" i="22"/>
  <c r="U21" i="22"/>
  <c r="V20" i="22"/>
  <c r="U20" i="22"/>
  <c r="V19" i="22"/>
  <c r="U19" i="22"/>
  <c r="V18" i="22"/>
  <c r="U18" i="22"/>
  <c r="V17" i="22"/>
  <c r="U17" i="22"/>
  <c r="V16" i="22"/>
  <c r="U16" i="22"/>
  <c r="V15" i="22"/>
  <c r="U15" i="22"/>
  <c r="V14" i="22"/>
  <c r="U14" i="22"/>
  <c r="V13" i="22"/>
  <c r="U13" i="22"/>
  <c r="V12" i="22"/>
  <c r="U12" i="22"/>
  <c r="V11" i="22"/>
  <c r="U11" i="22"/>
  <c r="V10" i="22"/>
  <c r="U10" i="22"/>
  <c r="V9" i="22"/>
  <c r="U9" i="22"/>
  <c r="V8" i="22"/>
  <c r="U8" i="22"/>
  <c r="V7" i="22"/>
  <c r="U7" i="22"/>
  <c r="V6" i="22"/>
  <c r="U6" i="22"/>
  <c r="BV47" i="22"/>
  <c r="BU47" i="22"/>
  <c r="BV46" i="22"/>
  <c r="BU46" i="22"/>
  <c r="U103" i="22" l="1"/>
  <c r="AV103" i="22"/>
  <c r="O50" i="5"/>
  <c r="K50" i="5"/>
  <c r="G50" i="5"/>
  <c r="O50" i="4"/>
  <c r="K50" i="4"/>
  <c r="G50" i="4"/>
  <c r="O50" i="3"/>
  <c r="K50" i="3"/>
  <c r="G50" i="3"/>
  <c r="G9" i="5" l="1"/>
  <c r="C101" i="24" l="1"/>
  <c r="X116" i="24"/>
  <c r="BV227" i="22"/>
  <c r="BU227" i="22"/>
  <c r="BV226" i="22"/>
  <c r="BU226" i="22"/>
  <c r="BV225" i="22"/>
  <c r="BU225" i="22"/>
  <c r="BV224" i="22"/>
  <c r="BU224" i="22"/>
  <c r="BV223" i="22"/>
  <c r="BU223" i="22"/>
  <c r="BV222" i="22"/>
  <c r="BU222" i="22"/>
  <c r="BV221" i="22"/>
  <c r="BU221" i="22"/>
  <c r="BV220" i="22"/>
  <c r="BU220" i="22"/>
  <c r="BV219" i="22"/>
  <c r="BU219" i="22"/>
  <c r="BV218" i="22"/>
  <c r="BU218" i="22"/>
  <c r="BV217" i="22"/>
  <c r="BU217" i="22"/>
  <c r="BV216" i="22"/>
  <c r="BU216" i="22"/>
  <c r="BV215" i="22"/>
  <c r="BU215" i="22"/>
  <c r="BV214" i="22"/>
  <c r="BU214" i="22"/>
  <c r="BV213" i="22"/>
  <c r="BU213" i="22"/>
  <c r="BV212" i="22"/>
  <c r="BU212" i="22"/>
  <c r="BV211" i="22"/>
  <c r="BU211" i="22"/>
  <c r="BV210" i="22"/>
  <c r="BU210" i="22"/>
  <c r="BV209" i="22"/>
  <c r="BU209" i="22"/>
  <c r="BV208" i="22"/>
  <c r="BU208" i="22"/>
  <c r="BV207" i="22"/>
  <c r="BU207" i="22"/>
  <c r="BV206" i="22"/>
  <c r="BU206" i="22"/>
  <c r="BV114" i="22"/>
  <c r="BU114" i="22"/>
  <c r="BV113" i="22"/>
  <c r="BU113" i="22"/>
  <c r="BV112" i="22"/>
  <c r="BU112" i="22"/>
  <c r="BV111" i="22"/>
  <c r="BU111" i="22"/>
  <c r="BV110" i="22"/>
  <c r="BU110" i="22"/>
  <c r="BV109" i="22"/>
  <c r="BU109" i="22"/>
  <c r="BV108" i="22"/>
  <c r="BU108" i="22"/>
  <c r="BV107" i="22"/>
  <c r="BU107" i="22"/>
  <c r="BV106" i="22"/>
  <c r="BU106" i="22"/>
  <c r="BV45" i="22"/>
  <c r="BU45" i="22"/>
  <c r="BV44" i="22"/>
  <c r="BU44" i="22"/>
  <c r="BV43" i="22"/>
  <c r="BU43" i="22"/>
  <c r="BV42" i="22"/>
  <c r="BU42" i="22"/>
  <c r="BV41" i="22"/>
  <c r="BU41" i="22"/>
  <c r="BV40" i="22"/>
  <c r="BU40" i="22"/>
  <c r="BV39" i="22"/>
  <c r="BU39" i="22"/>
  <c r="BV38" i="22"/>
  <c r="BU38" i="22"/>
  <c r="BV37" i="22"/>
  <c r="BU37" i="22"/>
  <c r="BV36" i="22"/>
  <c r="BU36" i="22"/>
  <c r="BV35" i="22"/>
  <c r="BU35" i="22"/>
  <c r="BV34" i="22"/>
  <c r="BU34" i="22"/>
  <c r="BV33" i="22"/>
  <c r="BU33" i="22"/>
  <c r="BV32" i="22"/>
  <c r="BU32" i="22"/>
  <c r="BV31" i="22"/>
  <c r="BU31" i="22"/>
  <c r="BV30" i="22"/>
  <c r="BU30" i="22"/>
  <c r="BV29" i="22"/>
  <c r="BU29" i="22"/>
  <c r="BV28" i="22"/>
  <c r="BU28" i="22"/>
  <c r="BV27" i="22"/>
  <c r="BU27" i="22"/>
  <c r="BV26" i="22"/>
  <c r="BU26" i="22"/>
  <c r="BV25" i="22"/>
  <c r="BU25" i="22"/>
  <c r="BV24" i="22"/>
  <c r="BU24" i="22"/>
  <c r="BV23" i="22"/>
  <c r="BU23" i="22"/>
  <c r="BV22" i="22"/>
  <c r="BU22" i="22"/>
  <c r="BV21" i="22"/>
  <c r="BU21" i="22"/>
  <c r="BV20" i="22"/>
  <c r="BU20" i="22"/>
  <c r="BV19" i="22"/>
  <c r="BU19" i="22"/>
  <c r="BV18" i="22"/>
  <c r="BU18" i="22"/>
  <c r="BV17" i="22"/>
  <c r="BU17" i="22"/>
  <c r="BV16" i="22"/>
  <c r="BU16" i="22"/>
  <c r="BV15" i="22"/>
  <c r="BU15" i="22"/>
  <c r="BV14" i="22"/>
  <c r="BU14" i="22"/>
  <c r="BV13" i="22"/>
  <c r="BU13" i="22"/>
  <c r="BV12" i="22"/>
  <c r="BU12" i="22"/>
  <c r="BV11" i="22"/>
  <c r="BU11" i="22"/>
  <c r="BV10" i="22"/>
  <c r="BU10" i="22"/>
  <c r="BV9" i="22"/>
  <c r="BU9" i="22"/>
  <c r="BV8" i="22"/>
  <c r="BU8" i="22"/>
  <c r="BV7" i="22"/>
  <c r="BU7" i="22"/>
  <c r="BV6" i="22"/>
  <c r="BU6" i="22"/>
  <c r="L5" i="2"/>
  <c r="J5" i="2"/>
  <c r="K5" i="2"/>
  <c r="I5" i="2"/>
  <c r="H5" i="2"/>
  <c r="BU3" i="22" l="1"/>
  <c r="BU103" i="22"/>
  <c r="BU203" i="22"/>
  <c r="BV3" i="22"/>
  <c r="BV103" i="22"/>
  <c r="BV203" i="22"/>
  <c r="P4" i="7"/>
  <c r="N33" i="5" l="1"/>
  <c r="G35" i="5"/>
  <c r="K35" i="5"/>
  <c r="N36" i="5"/>
  <c r="N33" i="4" l="1"/>
  <c r="G35" i="4"/>
  <c r="K35" i="4"/>
  <c r="N36" i="4"/>
  <c r="M4" i="5" l="1"/>
  <c r="I4" i="5"/>
  <c r="E4" i="5"/>
  <c r="M4" i="4"/>
  <c r="I4" i="4"/>
  <c r="E4" i="4"/>
  <c r="M4" i="3"/>
  <c r="I4" i="3"/>
  <c r="N22" i="5" l="1"/>
  <c r="O22" i="5" s="1"/>
  <c r="J22" i="5"/>
  <c r="K22" i="5" s="1"/>
  <c r="F22" i="5"/>
  <c r="G22" i="5" s="1"/>
  <c r="O21" i="5"/>
  <c r="K21" i="5"/>
  <c r="J20" i="5" s="1"/>
  <c r="K20" i="5" s="1"/>
  <c r="G21" i="5"/>
  <c r="M20" i="5"/>
  <c r="I20" i="5"/>
  <c r="E20" i="5"/>
  <c r="N18" i="5"/>
  <c r="O18" i="5" s="1"/>
  <c r="J18" i="5"/>
  <c r="K18" i="5" s="1"/>
  <c r="F18" i="5"/>
  <c r="G18" i="5" s="1"/>
  <c r="O17" i="5"/>
  <c r="K17" i="5"/>
  <c r="G17" i="5"/>
  <c r="M16" i="5"/>
  <c r="I16" i="5"/>
  <c r="E16" i="5"/>
  <c r="O15" i="5"/>
  <c r="K15" i="5"/>
  <c r="G15" i="5"/>
  <c r="N14" i="5"/>
  <c r="O14" i="5" s="1"/>
  <c r="N12" i="5" s="1"/>
  <c r="J14" i="5"/>
  <c r="K14" i="5" s="1"/>
  <c r="F14" i="5"/>
  <c r="G14" i="5" s="1"/>
  <c r="O13" i="5"/>
  <c r="K13" i="5"/>
  <c r="G13" i="5"/>
  <c r="M12" i="5"/>
  <c r="I12" i="5"/>
  <c r="E12" i="5"/>
  <c r="N10" i="5"/>
  <c r="O10" i="5" s="1"/>
  <c r="J10" i="5"/>
  <c r="K10" i="5" s="1"/>
  <c r="F10" i="5"/>
  <c r="G10" i="5" s="1"/>
  <c r="F8" i="5" s="1"/>
  <c r="G8" i="5" s="1"/>
  <c r="O9" i="5"/>
  <c r="K9" i="5"/>
  <c r="M8" i="5"/>
  <c r="I8" i="5"/>
  <c r="E8" i="5"/>
  <c r="O7" i="5"/>
  <c r="T7" i="7" s="1"/>
  <c r="BG7" i="7" s="1"/>
  <c r="K7" i="5"/>
  <c r="G7" i="5"/>
  <c r="N22" i="4"/>
  <c r="O22" i="4" s="1"/>
  <c r="J22" i="4"/>
  <c r="K22" i="4" s="1"/>
  <c r="F22" i="4"/>
  <c r="G22" i="4" s="1"/>
  <c r="O21" i="4"/>
  <c r="K21" i="4"/>
  <c r="G21" i="4"/>
  <c r="M20" i="4"/>
  <c r="I20" i="4"/>
  <c r="E20" i="4"/>
  <c r="N18" i="4"/>
  <c r="O18" i="4" s="1"/>
  <c r="J18" i="4"/>
  <c r="K18" i="4" s="1"/>
  <c r="F18" i="4"/>
  <c r="G18" i="4" s="1"/>
  <c r="O17" i="4"/>
  <c r="K17" i="4"/>
  <c r="G17" i="4"/>
  <c r="M16" i="4"/>
  <c r="I16" i="4"/>
  <c r="E16" i="4"/>
  <c r="O15" i="4"/>
  <c r="K15" i="4"/>
  <c r="G15" i="4"/>
  <c r="N14" i="4"/>
  <c r="O14" i="4" s="1"/>
  <c r="J14" i="4"/>
  <c r="K14" i="4" s="1"/>
  <c r="F14" i="4"/>
  <c r="G14" i="4" s="1"/>
  <c r="O13" i="4"/>
  <c r="K13" i="4"/>
  <c r="G13" i="4"/>
  <c r="M12" i="4"/>
  <c r="I12" i="4"/>
  <c r="E12" i="4"/>
  <c r="N10" i="4"/>
  <c r="O10" i="4" s="1"/>
  <c r="N8" i="4" s="1"/>
  <c r="J10" i="4"/>
  <c r="K10" i="4" s="1"/>
  <c r="F10" i="4"/>
  <c r="G10" i="4" s="1"/>
  <c r="O9" i="4"/>
  <c r="K9" i="4"/>
  <c r="G9" i="4"/>
  <c r="M8" i="4"/>
  <c r="I8" i="4"/>
  <c r="E8" i="4"/>
  <c r="O7" i="4"/>
  <c r="S7" i="7" s="1"/>
  <c r="BF7" i="7" s="1"/>
  <c r="K7" i="4"/>
  <c r="G7" i="4"/>
  <c r="G7" i="7" s="1"/>
  <c r="N22" i="3"/>
  <c r="O22" i="3" s="1"/>
  <c r="J22" i="3"/>
  <c r="K22" i="3" s="1"/>
  <c r="F22" i="3"/>
  <c r="G22" i="3" s="1"/>
  <c r="O21" i="3"/>
  <c r="K21" i="3"/>
  <c r="G21" i="3"/>
  <c r="M20" i="3"/>
  <c r="I20" i="3"/>
  <c r="N18" i="3"/>
  <c r="O18" i="3" s="1"/>
  <c r="J18" i="3"/>
  <c r="K18" i="3" s="1"/>
  <c r="F18" i="3"/>
  <c r="G18" i="3" s="1"/>
  <c r="O17" i="3"/>
  <c r="K17" i="3"/>
  <c r="G17" i="3"/>
  <c r="M16" i="3"/>
  <c r="I16" i="3"/>
  <c r="O15" i="3"/>
  <c r="K15" i="3"/>
  <c r="G15" i="3"/>
  <c r="N14" i="3"/>
  <c r="O14" i="3" s="1"/>
  <c r="J14" i="3"/>
  <c r="K14" i="3" s="1"/>
  <c r="O13" i="3"/>
  <c r="K13" i="3"/>
  <c r="G13" i="3"/>
  <c r="M12" i="3"/>
  <c r="I12" i="3"/>
  <c r="E12" i="3"/>
  <c r="N10" i="3"/>
  <c r="O10" i="3" s="1"/>
  <c r="J10" i="3"/>
  <c r="K10" i="3" s="1"/>
  <c r="O9" i="3"/>
  <c r="K9" i="3"/>
  <c r="G9" i="3"/>
  <c r="M8" i="3"/>
  <c r="I8" i="3"/>
  <c r="O7" i="3"/>
  <c r="R7" i="7" s="1"/>
  <c r="BE7" i="7" s="1"/>
  <c r="K7" i="3"/>
  <c r="G7" i="3"/>
  <c r="N16" i="4" l="1"/>
  <c r="O16" i="4" s="1"/>
  <c r="J16" i="4"/>
  <c r="K16" i="4" s="1"/>
  <c r="N12" i="4"/>
  <c r="O12" i="4" s="1"/>
  <c r="N20" i="4"/>
  <c r="BF12" i="7" s="1"/>
  <c r="N20" i="3"/>
  <c r="R12" i="7" s="1"/>
  <c r="J8" i="3"/>
  <c r="K8" i="3" s="1"/>
  <c r="J20" i="3"/>
  <c r="K20" i="3" s="1"/>
  <c r="N8" i="3"/>
  <c r="O8" i="3" s="1"/>
  <c r="N8" i="5"/>
  <c r="BG8" i="7" s="1"/>
  <c r="J12" i="5"/>
  <c r="K12" i="5" s="1"/>
  <c r="F20" i="5"/>
  <c r="G20" i="5" s="1"/>
  <c r="J16" i="5"/>
  <c r="K16" i="5" s="1"/>
  <c r="J8" i="5"/>
  <c r="K8" i="5" s="1"/>
  <c r="F12" i="5"/>
  <c r="G12" i="5" s="1"/>
  <c r="F16" i="5"/>
  <c r="G16" i="5" s="1"/>
  <c r="F20" i="4"/>
  <c r="J16" i="3"/>
  <c r="K16" i="3" s="1"/>
  <c r="F8" i="4"/>
  <c r="J20" i="4"/>
  <c r="K20" i="4" s="1"/>
  <c r="N16" i="5"/>
  <c r="T11" i="7" s="1"/>
  <c r="N12" i="3"/>
  <c r="O12" i="3" s="1"/>
  <c r="N16" i="3"/>
  <c r="BE11" i="7" s="1"/>
  <c r="J8" i="4"/>
  <c r="K8" i="4" s="1"/>
  <c r="F12" i="4"/>
  <c r="F16" i="4"/>
  <c r="N20" i="5"/>
  <c r="O20" i="5" s="1"/>
  <c r="O12" i="5"/>
  <c r="T10" i="7"/>
  <c r="BG10" i="7"/>
  <c r="J12" i="4"/>
  <c r="K12" i="4" s="1"/>
  <c r="O8" i="4"/>
  <c r="BF8" i="7"/>
  <c r="S8" i="7"/>
  <c r="P7" i="7"/>
  <c r="L47" i="2" s="1"/>
  <c r="J12" i="3"/>
  <c r="K12" i="3" s="1"/>
  <c r="O36" i="1"/>
  <c r="K36" i="1"/>
  <c r="G36" i="1"/>
  <c r="O35" i="1"/>
  <c r="K35" i="1"/>
  <c r="G35" i="1"/>
  <c r="O34" i="1"/>
  <c r="K34" i="1"/>
  <c r="G34" i="1"/>
  <c r="O33" i="1"/>
  <c r="K33" i="1"/>
  <c r="G33" i="1"/>
  <c r="O32" i="1"/>
  <c r="K32" i="1"/>
  <c r="G32" i="1"/>
  <c r="O31" i="1"/>
  <c r="K31" i="1"/>
  <c r="G31" i="1"/>
  <c r="O30" i="1"/>
  <c r="K30" i="1"/>
  <c r="G30" i="1"/>
  <c r="O29" i="1"/>
  <c r="K29" i="1"/>
  <c r="G29" i="1"/>
  <c r="O28" i="1"/>
  <c r="K28" i="1"/>
  <c r="G28" i="1"/>
  <c r="O27" i="1"/>
  <c r="M26" i="1" s="1"/>
  <c r="K27" i="1"/>
  <c r="G27" i="1"/>
  <c r="O22" i="1"/>
  <c r="Q32" i="7" s="1"/>
  <c r="R32" i="7" s="1"/>
  <c r="K22" i="1"/>
  <c r="G22" i="1"/>
  <c r="O21" i="1"/>
  <c r="K21" i="1"/>
  <c r="G21" i="1"/>
  <c r="O20" i="1"/>
  <c r="Q29" i="7" s="1"/>
  <c r="K20" i="1"/>
  <c r="O19" i="1"/>
  <c r="K19" i="1"/>
  <c r="G19" i="1"/>
  <c r="O18" i="1"/>
  <c r="K18" i="1"/>
  <c r="G18" i="1"/>
  <c r="O17" i="1"/>
  <c r="K17" i="1"/>
  <c r="G17" i="1"/>
  <c r="O16" i="1"/>
  <c r="K16" i="1"/>
  <c r="G16" i="1"/>
  <c r="O15" i="1"/>
  <c r="Q27" i="7" s="1"/>
  <c r="R27" i="7" s="1"/>
  <c r="K15" i="1"/>
  <c r="G15" i="1"/>
  <c r="O14" i="1"/>
  <c r="K14" i="1"/>
  <c r="G14" i="1"/>
  <c r="O13" i="1"/>
  <c r="K13" i="1"/>
  <c r="G13" i="1"/>
  <c r="O12" i="1"/>
  <c r="K12" i="1"/>
  <c r="G12" i="1"/>
  <c r="O11" i="1"/>
  <c r="Q26" i="7" s="1"/>
  <c r="R26" i="7" s="1"/>
  <c r="K11" i="1"/>
  <c r="G11" i="1"/>
  <c r="O10" i="1"/>
  <c r="Q25" i="7" s="1"/>
  <c r="R25" i="7" s="1"/>
  <c r="K10" i="1"/>
  <c r="G10" i="1"/>
  <c r="O7" i="1"/>
  <c r="K7" i="1"/>
  <c r="G7" i="1"/>
  <c r="S11" i="7" l="1"/>
  <c r="BF11" i="7"/>
  <c r="S12" i="7"/>
  <c r="O20" i="4"/>
  <c r="BF10" i="7"/>
  <c r="S10" i="7"/>
  <c r="O20" i="3"/>
  <c r="BE8" i="7"/>
  <c r="P8" i="7" s="1"/>
  <c r="L41" i="2" s="1"/>
  <c r="L40" i="2" s="1"/>
  <c r="AB114" i="24" s="1"/>
  <c r="BE12" i="7"/>
  <c r="R8" i="7"/>
  <c r="R10" i="7"/>
  <c r="BE10" i="7"/>
  <c r="O16" i="3"/>
  <c r="T8" i="7"/>
  <c r="O8" i="5"/>
  <c r="BG11" i="7"/>
  <c r="P11" i="7" s="1"/>
  <c r="L55" i="2" s="1"/>
  <c r="O16" i="5"/>
  <c r="N26" i="1"/>
  <c r="F26" i="1"/>
  <c r="T12" i="7"/>
  <c r="G16" i="4"/>
  <c r="G11" i="7"/>
  <c r="BG12" i="7"/>
  <c r="G8" i="4"/>
  <c r="G8" i="7"/>
  <c r="R11" i="7"/>
  <c r="G12" i="4"/>
  <c r="G10" i="7"/>
  <c r="I26" i="1"/>
  <c r="G20" i="4"/>
  <c r="G12" i="7"/>
  <c r="S32" i="7"/>
  <c r="BE32" i="7"/>
  <c r="BE25" i="7"/>
  <c r="S25" i="7"/>
  <c r="S26" i="7"/>
  <c r="BE26" i="7"/>
  <c r="S27" i="7"/>
  <c r="BE27" i="7"/>
  <c r="Q39" i="7"/>
  <c r="J26" i="1"/>
  <c r="E26" i="1"/>
  <c r="O26" i="1"/>
  <c r="M6" i="1" s="1"/>
  <c r="G26" i="1" l="1"/>
  <c r="E6" i="1" s="1"/>
  <c r="P10" i="7"/>
  <c r="L54" i="2" s="1"/>
  <c r="P12" i="7"/>
  <c r="L56" i="2" s="1"/>
  <c r="T26" i="7"/>
  <c r="BG26" i="7" s="1"/>
  <c r="BF26" i="7"/>
  <c r="P26" i="7" s="1"/>
  <c r="L24" i="2" s="1"/>
  <c r="L23" i="2" s="1"/>
  <c r="T25" i="7"/>
  <c r="BG25" i="7" s="1"/>
  <c r="BF25" i="7"/>
  <c r="BF27" i="7"/>
  <c r="T27" i="7"/>
  <c r="BG27" i="7" s="1"/>
  <c r="BF32" i="7"/>
  <c r="T32" i="7"/>
  <c r="BG32" i="7" s="1"/>
  <c r="P32" i="7" s="1"/>
  <c r="L60" i="2" s="1"/>
  <c r="K26" i="1"/>
  <c r="N6" i="1"/>
  <c r="O6" i="1" s="1"/>
  <c r="F6" i="1" l="1"/>
  <c r="G6" i="1" s="1"/>
  <c r="P27" i="7"/>
  <c r="L26" i="2" s="1"/>
  <c r="L25" i="2" s="1"/>
  <c r="X114" i="24" s="1"/>
  <c r="P25" i="7"/>
  <c r="L18" i="2" s="1"/>
  <c r="L17" i="2" s="1"/>
  <c r="X112" i="24"/>
  <c r="L22" i="2"/>
  <c r="J6" i="1"/>
  <c r="I6" i="1"/>
  <c r="N36" i="3"/>
  <c r="N33" i="3"/>
  <c r="AF106" i="24" l="1"/>
  <c r="K6" i="1"/>
  <c r="O104" i="5"/>
  <c r="K104" i="5"/>
  <c r="G104" i="5"/>
  <c r="O100" i="5"/>
  <c r="K100" i="5"/>
  <c r="G100" i="5"/>
  <c r="O99" i="5"/>
  <c r="K99" i="5"/>
  <c r="G99" i="5"/>
  <c r="O98" i="5"/>
  <c r="K98" i="5"/>
  <c r="G98" i="5"/>
  <c r="O97" i="5"/>
  <c r="K97" i="5"/>
  <c r="G97" i="5"/>
  <c r="O96" i="5"/>
  <c r="K96" i="5"/>
  <c r="G96" i="5"/>
  <c r="O95" i="5"/>
  <c r="K95" i="5"/>
  <c r="G95" i="5"/>
  <c r="O94" i="5"/>
  <c r="K94" i="5"/>
  <c r="G94" i="5"/>
  <c r="O93" i="5"/>
  <c r="K93" i="5"/>
  <c r="G93" i="5"/>
  <c r="O88" i="5"/>
  <c r="K88" i="5"/>
  <c r="G88" i="5"/>
  <c r="O87" i="5"/>
  <c r="K87" i="5"/>
  <c r="G87" i="5"/>
  <c r="O86" i="5"/>
  <c r="K86" i="5"/>
  <c r="G86" i="5"/>
  <c r="O85" i="5"/>
  <c r="K85" i="5"/>
  <c r="G85" i="5"/>
  <c r="O84" i="5"/>
  <c r="K84" i="5"/>
  <c r="G84" i="5"/>
  <c r="O83" i="5"/>
  <c r="K83" i="5"/>
  <c r="G83" i="5"/>
  <c r="M82" i="5"/>
  <c r="I82" i="5"/>
  <c r="E82" i="5"/>
  <c r="O81" i="5"/>
  <c r="T34" i="7" s="1"/>
  <c r="BG34" i="7" s="1"/>
  <c r="K81" i="5"/>
  <c r="G81" i="5"/>
  <c r="O80" i="5"/>
  <c r="T33" i="7" s="1"/>
  <c r="BG33" i="7" s="1"/>
  <c r="K80" i="5"/>
  <c r="G80" i="5"/>
  <c r="O79" i="5"/>
  <c r="K79" i="5"/>
  <c r="G79" i="5"/>
  <c r="O78" i="5"/>
  <c r="K78" i="5"/>
  <c r="G78" i="5"/>
  <c r="O77" i="5"/>
  <c r="K77" i="5"/>
  <c r="G77" i="5"/>
  <c r="O76" i="5"/>
  <c r="K76" i="5"/>
  <c r="G76" i="5"/>
  <c r="M75" i="5"/>
  <c r="I75" i="5"/>
  <c r="E75" i="5"/>
  <c r="O74" i="5"/>
  <c r="T30" i="7" s="1"/>
  <c r="BG30" i="7" s="1"/>
  <c r="K74" i="5"/>
  <c r="G74" i="5"/>
  <c r="O73" i="5"/>
  <c r="T29" i="7" s="1"/>
  <c r="BG29" i="7" s="1"/>
  <c r="K73" i="5"/>
  <c r="N29" i="7" s="1"/>
  <c r="G73" i="5"/>
  <c r="O72" i="5"/>
  <c r="K72" i="5"/>
  <c r="O71" i="5"/>
  <c r="T28" i="7" s="1"/>
  <c r="BG28" i="7" s="1"/>
  <c r="K71" i="5"/>
  <c r="G71" i="5"/>
  <c r="O70" i="5"/>
  <c r="K70" i="5"/>
  <c r="G70" i="5"/>
  <c r="O69" i="5"/>
  <c r="K69" i="5"/>
  <c r="G69" i="5"/>
  <c r="O68" i="5"/>
  <c r="K68" i="5"/>
  <c r="G68" i="5"/>
  <c r="O67" i="5"/>
  <c r="K67" i="5"/>
  <c r="G67" i="5"/>
  <c r="O66" i="5"/>
  <c r="K66" i="5"/>
  <c r="G66" i="5"/>
  <c r="M65" i="5"/>
  <c r="I65" i="5"/>
  <c r="E65" i="5"/>
  <c r="O64" i="5"/>
  <c r="T23" i="7" s="1"/>
  <c r="BG23" i="7" s="1"/>
  <c r="K64" i="5"/>
  <c r="G64" i="5"/>
  <c r="O63" i="5"/>
  <c r="K63" i="5"/>
  <c r="G63" i="5"/>
  <c r="O62" i="5"/>
  <c r="K62" i="5"/>
  <c r="G62" i="5"/>
  <c r="O61" i="5"/>
  <c r="K61" i="5"/>
  <c r="G61" i="5"/>
  <c r="O60" i="5"/>
  <c r="K60" i="5"/>
  <c r="G60" i="5"/>
  <c r="M59" i="5"/>
  <c r="I59" i="5"/>
  <c r="E59" i="5"/>
  <c r="O58" i="5"/>
  <c r="K58" i="5"/>
  <c r="G58" i="5"/>
  <c r="O57" i="5"/>
  <c r="K57" i="5"/>
  <c r="G57" i="5"/>
  <c r="O56" i="5"/>
  <c r="K56" i="5"/>
  <c r="G56" i="5"/>
  <c r="O55" i="5"/>
  <c r="K55" i="5"/>
  <c r="G55" i="5"/>
  <c r="M54" i="5"/>
  <c r="I54" i="5"/>
  <c r="E54" i="5"/>
  <c r="O53" i="5"/>
  <c r="T20" i="7" s="1"/>
  <c r="BG20" i="7" s="1"/>
  <c r="K53" i="5"/>
  <c r="G53" i="5"/>
  <c r="O52" i="5"/>
  <c r="T19" i="7" s="1"/>
  <c r="BG19" i="7" s="1"/>
  <c r="K52" i="5"/>
  <c r="G52" i="5"/>
  <c r="O51" i="5"/>
  <c r="K51" i="5"/>
  <c r="G51" i="5"/>
  <c r="O49" i="5"/>
  <c r="K49" i="5"/>
  <c r="G49" i="5"/>
  <c r="O48" i="5"/>
  <c r="K48" i="5"/>
  <c r="G48" i="5"/>
  <c r="O47" i="5"/>
  <c r="K47" i="5"/>
  <c r="G47" i="5"/>
  <c r="M46" i="5"/>
  <c r="I46" i="5"/>
  <c r="E46" i="5"/>
  <c r="O41" i="5"/>
  <c r="K41" i="5"/>
  <c r="G41" i="5"/>
  <c r="O40" i="5"/>
  <c r="K40" i="5"/>
  <c r="G40" i="5"/>
  <c r="O39" i="5"/>
  <c r="K39" i="5"/>
  <c r="G39" i="5"/>
  <c r="O38" i="5"/>
  <c r="K38" i="5"/>
  <c r="G38" i="5"/>
  <c r="M37" i="5"/>
  <c r="I37" i="5"/>
  <c r="E37" i="5"/>
  <c r="O36" i="5"/>
  <c r="O35" i="5"/>
  <c r="O33" i="5"/>
  <c r="O32" i="5"/>
  <c r="K32" i="5"/>
  <c r="G32" i="5"/>
  <c r="O30" i="5"/>
  <c r="K30" i="5"/>
  <c r="G30" i="5"/>
  <c r="O29" i="5"/>
  <c r="K29" i="5"/>
  <c r="G29" i="5"/>
  <c r="O28" i="5"/>
  <c r="K28" i="5"/>
  <c r="G28" i="5"/>
  <c r="O27" i="5"/>
  <c r="K27" i="5"/>
  <c r="G27" i="5"/>
  <c r="O26" i="5"/>
  <c r="K26" i="5"/>
  <c r="G26" i="5"/>
  <c r="O25" i="5"/>
  <c r="K25" i="5"/>
  <c r="G25" i="5"/>
  <c r="M24" i="5"/>
  <c r="I24" i="5"/>
  <c r="E24" i="5"/>
  <c r="O102" i="4"/>
  <c r="K102" i="4"/>
  <c r="G102" i="4"/>
  <c r="O101" i="4"/>
  <c r="K101" i="4"/>
  <c r="G101" i="4"/>
  <c r="O100" i="4"/>
  <c r="K100" i="4"/>
  <c r="G100" i="4"/>
  <c r="O99" i="4"/>
  <c r="K99" i="4"/>
  <c r="G99" i="4"/>
  <c r="O97" i="4"/>
  <c r="K97" i="4"/>
  <c r="G97" i="4"/>
  <c r="O96" i="4"/>
  <c r="K96" i="4"/>
  <c r="O95" i="4"/>
  <c r="K95" i="4"/>
  <c r="O94" i="4"/>
  <c r="K94" i="4"/>
  <c r="G94" i="4"/>
  <c r="O93" i="4"/>
  <c r="K93" i="4"/>
  <c r="G93" i="4"/>
  <c r="O88" i="4"/>
  <c r="K88" i="4"/>
  <c r="G88" i="4"/>
  <c r="O87" i="4"/>
  <c r="K87" i="4"/>
  <c r="G87" i="4"/>
  <c r="O86" i="4"/>
  <c r="K86" i="4"/>
  <c r="G86" i="4"/>
  <c r="O85" i="4"/>
  <c r="K85" i="4"/>
  <c r="G85" i="4"/>
  <c r="O84" i="4"/>
  <c r="K84" i="4"/>
  <c r="G84" i="4"/>
  <c r="O83" i="4"/>
  <c r="K83" i="4"/>
  <c r="G83" i="4"/>
  <c r="M82" i="4"/>
  <c r="I82" i="4"/>
  <c r="E82" i="4"/>
  <c r="O81" i="4"/>
  <c r="S34" i="7" s="1"/>
  <c r="BF34" i="7" s="1"/>
  <c r="K81" i="4"/>
  <c r="G81" i="4"/>
  <c r="G34" i="7" s="1"/>
  <c r="O80" i="4"/>
  <c r="S33" i="7" s="1"/>
  <c r="BF33" i="7" s="1"/>
  <c r="K80" i="4"/>
  <c r="G80" i="4"/>
  <c r="G33" i="7" s="1"/>
  <c r="O79" i="4"/>
  <c r="K79" i="4"/>
  <c r="G79" i="4"/>
  <c r="O78" i="4"/>
  <c r="K78" i="4"/>
  <c r="G78" i="4"/>
  <c r="O77" i="4"/>
  <c r="K77" i="4"/>
  <c r="G77" i="4"/>
  <c r="O76" i="4"/>
  <c r="K76" i="4"/>
  <c r="G76" i="4"/>
  <c r="M75" i="4"/>
  <c r="I75" i="4"/>
  <c r="E75" i="4"/>
  <c r="O74" i="4"/>
  <c r="S30" i="7" s="1"/>
  <c r="BF30" i="7" s="1"/>
  <c r="K74" i="4"/>
  <c r="G74" i="4"/>
  <c r="G30" i="7" s="1"/>
  <c r="O73" i="4"/>
  <c r="S29" i="7" s="1"/>
  <c r="BF29" i="7" s="1"/>
  <c r="K73" i="4"/>
  <c r="M29" i="7" s="1"/>
  <c r="G73" i="4"/>
  <c r="G29" i="7" s="1"/>
  <c r="O72" i="4"/>
  <c r="K72" i="4"/>
  <c r="G72" i="4"/>
  <c r="O71" i="4"/>
  <c r="S28" i="7" s="1"/>
  <c r="BF28" i="7" s="1"/>
  <c r="K71" i="4"/>
  <c r="G71" i="4"/>
  <c r="G28" i="7" s="1"/>
  <c r="O70" i="4"/>
  <c r="K70" i="4"/>
  <c r="G70" i="4"/>
  <c r="O69" i="4"/>
  <c r="K69" i="4"/>
  <c r="G69" i="4"/>
  <c r="O68" i="4"/>
  <c r="K68" i="4"/>
  <c r="G68" i="4"/>
  <c r="O67" i="4"/>
  <c r="K67" i="4"/>
  <c r="G67" i="4"/>
  <c r="O66" i="4"/>
  <c r="K66" i="4"/>
  <c r="G66" i="4"/>
  <c r="M65" i="4"/>
  <c r="I65" i="4"/>
  <c r="E65" i="4"/>
  <c r="O64" i="4"/>
  <c r="S23" i="7" s="1"/>
  <c r="BF23" i="7" s="1"/>
  <c r="K64" i="4"/>
  <c r="G64" i="4"/>
  <c r="G23" i="7" s="1"/>
  <c r="O63" i="4"/>
  <c r="K63" i="4"/>
  <c r="G63" i="4"/>
  <c r="O62" i="4"/>
  <c r="K62" i="4"/>
  <c r="G62" i="4"/>
  <c r="O61" i="4"/>
  <c r="K61" i="4"/>
  <c r="G61" i="4"/>
  <c r="O60" i="4"/>
  <c r="K60" i="4"/>
  <c r="G60" i="4"/>
  <c r="M59" i="4"/>
  <c r="I59" i="4"/>
  <c r="E59" i="4"/>
  <c r="O58" i="4"/>
  <c r="K58" i="4"/>
  <c r="G58" i="4"/>
  <c r="O57" i="4"/>
  <c r="K57" i="4"/>
  <c r="G57" i="4"/>
  <c r="O56" i="4"/>
  <c r="K56" i="4"/>
  <c r="G56" i="4"/>
  <c r="O55" i="4"/>
  <c r="K55" i="4"/>
  <c r="G55" i="4"/>
  <c r="M54" i="4"/>
  <c r="I54" i="4"/>
  <c r="E54" i="4"/>
  <c r="O53" i="4"/>
  <c r="S20" i="7" s="1"/>
  <c r="BF20" i="7" s="1"/>
  <c r="K53" i="4"/>
  <c r="G53" i="4"/>
  <c r="G20" i="7" s="1"/>
  <c r="O52" i="4"/>
  <c r="S19" i="7" s="1"/>
  <c r="BF19" i="7" s="1"/>
  <c r="K52" i="4"/>
  <c r="G52" i="4"/>
  <c r="G19" i="7" s="1"/>
  <c r="O51" i="4"/>
  <c r="K51" i="4"/>
  <c r="G51" i="4"/>
  <c r="O49" i="4"/>
  <c r="K49" i="4"/>
  <c r="G49" i="4"/>
  <c r="O48" i="4"/>
  <c r="K48" i="4"/>
  <c r="G48" i="4"/>
  <c r="O47" i="4"/>
  <c r="K47" i="4"/>
  <c r="G47" i="4"/>
  <c r="M46" i="4"/>
  <c r="I46" i="4"/>
  <c r="E46" i="4"/>
  <c r="O41" i="4"/>
  <c r="K41" i="4"/>
  <c r="G41" i="4"/>
  <c r="O40" i="4"/>
  <c r="K40" i="4"/>
  <c r="G40" i="4"/>
  <c r="O39" i="4"/>
  <c r="K39" i="4"/>
  <c r="G39" i="4"/>
  <c r="O38" i="4"/>
  <c r="K38" i="4"/>
  <c r="G38" i="4"/>
  <c r="M37" i="4"/>
  <c r="I37" i="4"/>
  <c r="E37" i="4"/>
  <c r="O36" i="4"/>
  <c r="O35" i="4"/>
  <c r="O33" i="4"/>
  <c r="O32" i="4"/>
  <c r="K32" i="4"/>
  <c r="G32" i="4"/>
  <c r="O30" i="4"/>
  <c r="K30" i="4"/>
  <c r="G30" i="4"/>
  <c r="O29" i="4"/>
  <c r="K29" i="4"/>
  <c r="G29" i="4"/>
  <c r="O28" i="4"/>
  <c r="K28" i="4"/>
  <c r="G28" i="4"/>
  <c r="O27" i="4"/>
  <c r="K27" i="4"/>
  <c r="G27" i="4"/>
  <c r="O26" i="4"/>
  <c r="K26" i="4"/>
  <c r="G26" i="4"/>
  <c r="O25" i="4"/>
  <c r="K25" i="4"/>
  <c r="G25" i="4"/>
  <c r="M24" i="4"/>
  <c r="I24" i="4"/>
  <c r="E24" i="4"/>
  <c r="O103" i="3"/>
  <c r="K103" i="3"/>
  <c r="G103" i="3"/>
  <c r="O101" i="3"/>
  <c r="K101" i="3"/>
  <c r="G101" i="3"/>
  <c r="O100" i="3"/>
  <c r="K100" i="3"/>
  <c r="G100" i="3"/>
  <c r="O99" i="3"/>
  <c r="K99" i="3"/>
  <c r="O98" i="3"/>
  <c r="K98" i="3"/>
  <c r="G98" i="3"/>
  <c r="O97" i="3"/>
  <c r="K97" i="3"/>
  <c r="G97" i="3"/>
  <c r="O96" i="3"/>
  <c r="K96" i="3"/>
  <c r="G96" i="3"/>
  <c r="O95" i="3"/>
  <c r="K95" i="3"/>
  <c r="G95" i="3"/>
  <c r="O94" i="3"/>
  <c r="K94" i="3"/>
  <c r="G94" i="3"/>
  <c r="O93" i="3"/>
  <c r="K93" i="3"/>
  <c r="G93" i="3"/>
  <c r="O88" i="3"/>
  <c r="K88" i="3"/>
  <c r="G88" i="3"/>
  <c r="O87" i="3"/>
  <c r="K87" i="3"/>
  <c r="G87" i="3"/>
  <c r="O86" i="3"/>
  <c r="K86" i="3"/>
  <c r="G86" i="3"/>
  <c r="O85" i="3"/>
  <c r="K85" i="3"/>
  <c r="G85" i="3"/>
  <c r="O84" i="3"/>
  <c r="K84" i="3"/>
  <c r="G84" i="3"/>
  <c r="O83" i="3"/>
  <c r="K83" i="3"/>
  <c r="G83" i="3"/>
  <c r="M82" i="3"/>
  <c r="I82" i="3"/>
  <c r="E82" i="3"/>
  <c r="O81" i="3"/>
  <c r="R34" i="7" s="1"/>
  <c r="BE34" i="7" s="1"/>
  <c r="K81" i="3"/>
  <c r="G81" i="3"/>
  <c r="O80" i="3"/>
  <c r="R33" i="7" s="1"/>
  <c r="BE33" i="7" s="1"/>
  <c r="K80" i="3"/>
  <c r="G80" i="3"/>
  <c r="O79" i="3"/>
  <c r="K79" i="3"/>
  <c r="G79" i="3"/>
  <c r="O78" i="3"/>
  <c r="K78" i="3"/>
  <c r="G78" i="3"/>
  <c r="O77" i="3"/>
  <c r="K77" i="3"/>
  <c r="G77" i="3"/>
  <c r="O76" i="3"/>
  <c r="K76" i="3"/>
  <c r="G76" i="3"/>
  <c r="M75" i="3"/>
  <c r="I75" i="3"/>
  <c r="E75" i="3"/>
  <c r="E65" i="3" s="1"/>
  <c r="E59" i="3" s="1"/>
  <c r="E54" i="3" s="1"/>
  <c r="E20" i="3" s="1"/>
  <c r="E16" i="3" s="1"/>
  <c r="E8" i="3" s="1"/>
  <c r="O74" i="3"/>
  <c r="R30" i="7" s="1"/>
  <c r="BE30" i="7" s="1"/>
  <c r="K74" i="3"/>
  <c r="G74" i="3"/>
  <c r="O73" i="3"/>
  <c r="R29" i="7" s="1"/>
  <c r="BE29" i="7" s="1"/>
  <c r="K73" i="3"/>
  <c r="L29" i="7" s="1"/>
  <c r="G73" i="3"/>
  <c r="O72" i="3"/>
  <c r="K72" i="3"/>
  <c r="G72" i="3"/>
  <c r="O71" i="3"/>
  <c r="R28" i="7" s="1"/>
  <c r="BE28" i="7" s="1"/>
  <c r="K71" i="3"/>
  <c r="G71" i="3"/>
  <c r="O70" i="3"/>
  <c r="K70" i="3"/>
  <c r="G70" i="3"/>
  <c r="O69" i="3"/>
  <c r="K69" i="3"/>
  <c r="G69" i="3"/>
  <c r="O68" i="3"/>
  <c r="K68" i="3"/>
  <c r="G68" i="3"/>
  <c r="O67" i="3"/>
  <c r="K67" i="3"/>
  <c r="G67" i="3"/>
  <c r="O66" i="3"/>
  <c r="K66" i="3"/>
  <c r="G66" i="3"/>
  <c r="M65" i="3"/>
  <c r="I65" i="3"/>
  <c r="O64" i="3"/>
  <c r="R23" i="7" s="1"/>
  <c r="BE23" i="7" s="1"/>
  <c r="K64" i="3"/>
  <c r="G64" i="3"/>
  <c r="O63" i="3"/>
  <c r="K63" i="3"/>
  <c r="G63" i="3"/>
  <c r="O62" i="3"/>
  <c r="K62" i="3"/>
  <c r="G62" i="3"/>
  <c r="O61" i="3"/>
  <c r="K61" i="3"/>
  <c r="G61" i="3"/>
  <c r="O60" i="3"/>
  <c r="K60" i="3"/>
  <c r="G60" i="3"/>
  <c r="M59" i="3"/>
  <c r="I59" i="3"/>
  <c r="O58" i="3"/>
  <c r="K58" i="3"/>
  <c r="G58" i="3"/>
  <c r="O57" i="3"/>
  <c r="K57" i="3"/>
  <c r="G57" i="3"/>
  <c r="O56" i="3"/>
  <c r="K56" i="3"/>
  <c r="G56" i="3"/>
  <c r="O55" i="3"/>
  <c r="K55" i="3"/>
  <c r="G55" i="3"/>
  <c r="M54" i="3"/>
  <c r="I54" i="3"/>
  <c r="O53" i="3"/>
  <c r="R20" i="7" s="1"/>
  <c r="BE20" i="7" s="1"/>
  <c r="K53" i="3"/>
  <c r="G53" i="3"/>
  <c r="O52" i="3"/>
  <c r="R19" i="7" s="1"/>
  <c r="BE19" i="7" s="1"/>
  <c r="K52" i="3"/>
  <c r="G52" i="3"/>
  <c r="O51" i="3"/>
  <c r="K51" i="3"/>
  <c r="G51" i="3"/>
  <c r="O49" i="3"/>
  <c r="K49" i="3"/>
  <c r="G49" i="3"/>
  <c r="O48" i="3"/>
  <c r="K48" i="3"/>
  <c r="G48" i="3"/>
  <c r="O47" i="3"/>
  <c r="K47" i="3"/>
  <c r="G47" i="3"/>
  <c r="M46" i="3"/>
  <c r="I46" i="3"/>
  <c r="O41" i="3"/>
  <c r="K41" i="3"/>
  <c r="G41" i="3"/>
  <c r="O40" i="3"/>
  <c r="K40" i="3"/>
  <c r="G40" i="3"/>
  <c r="O39" i="3"/>
  <c r="K39" i="3"/>
  <c r="G39" i="3"/>
  <c r="O38" i="3"/>
  <c r="K38" i="3"/>
  <c r="G38" i="3"/>
  <c r="M37" i="3"/>
  <c r="I37" i="3"/>
  <c r="E37" i="3"/>
  <c r="O36" i="3"/>
  <c r="O35" i="3"/>
  <c r="K35" i="3"/>
  <c r="G35" i="3"/>
  <c r="O33" i="3"/>
  <c r="O32" i="3"/>
  <c r="K32" i="3"/>
  <c r="G32" i="3"/>
  <c r="O30" i="3"/>
  <c r="K30" i="3"/>
  <c r="G30" i="3"/>
  <c r="O29" i="3"/>
  <c r="K29" i="3"/>
  <c r="G29" i="3"/>
  <c r="O28" i="3"/>
  <c r="K28" i="3"/>
  <c r="G28" i="3"/>
  <c r="O27" i="3"/>
  <c r="K27" i="3"/>
  <c r="G27" i="3"/>
  <c r="O26" i="3"/>
  <c r="K26" i="3"/>
  <c r="G26" i="3"/>
  <c r="O25" i="3"/>
  <c r="K25" i="3"/>
  <c r="G25" i="3"/>
  <c r="M24" i="3"/>
  <c r="I24" i="3"/>
  <c r="E92" i="4" l="1"/>
  <c r="F92" i="3"/>
  <c r="E92" i="3"/>
  <c r="N82" i="4"/>
  <c r="N65" i="4"/>
  <c r="O65" i="4" s="1"/>
  <c r="J54" i="4"/>
  <c r="K54" i="4" s="1"/>
  <c r="N37" i="4"/>
  <c r="O37" i="4" s="1"/>
  <c r="F46" i="4"/>
  <c r="G46" i="4" s="1"/>
  <c r="M92" i="4"/>
  <c r="J92" i="4"/>
  <c r="K92" i="4" s="1"/>
  <c r="J37" i="4"/>
  <c r="K37" i="4" s="1"/>
  <c r="J65" i="4"/>
  <c r="K65" i="4" s="1"/>
  <c r="J82" i="4"/>
  <c r="K82" i="4" s="1"/>
  <c r="N54" i="4"/>
  <c r="O54" i="4" s="1"/>
  <c r="F37" i="4"/>
  <c r="G37" i="4" s="1"/>
  <c r="N65" i="3"/>
  <c r="R24" i="7" s="1"/>
  <c r="J65" i="3"/>
  <c r="K65" i="3" s="1"/>
  <c r="I92" i="3"/>
  <c r="N37" i="3"/>
  <c r="BE14" i="7" s="1"/>
  <c r="N82" i="3"/>
  <c r="R35" i="7" s="1"/>
  <c r="N92" i="3"/>
  <c r="O92" i="3" s="1"/>
  <c r="J82" i="3"/>
  <c r="K82" i="3" s="1"/>
  <c r="F37" i="5"/>
  <c r="G37" i="5" s="1"/>
  <c r="F75" i="5"/>
  <c r="G75" i="5" s="1"/>
  <c r="N37" i="5"/>
  <c r="O37" i="5" s="1"/>
  <c r="N65" i="5"/>
  <c r="BG24" i="7" s="1"/>
  <c r="J54" i="5"/>
  <c r="K54" i="5" s="1"/>
  <c r="F65" i="5"/>
  <c r="G65" i="5" s="1"/>
  <c r="J75" i="5"/>
  <c r="K75" i="5" s="1"/>
  <c r="I92" i="5"/>
  <c r="J37" i="5"/>
  <c r="K37" i="5" s="1"/>
  <c r="N54" i="5"/>
  <c r="O54" i="5" s="1"/>
  <c r="F92" i="4"/>
  <c r="J46" i="3"/>
  <c r="K46" i="3" s="1"/>
  <c r="J92" i="3"/>
  <c r="K92" i="3" s="1"/>
  <c r="I92" i="4"/>
  <c r="F59" i="5"/>
  <c r="G59" i="5" s="1"/>
  <c r="J82" i="5"/>
  <c r="K82" i="5" s="1"/>
  <c r="N82" i="5"/>
  <c r="O82" i="5" s="1"/>
  <c r="N54" i="3"/>
  <c r="R21" i="7" s="1"/>
  <c r="J59" i="3"/>
  <c r="K59" i="3" s="1"/>
  <c r="N59" i="3"/>
  <c r="O59" i="3" s="1"/>
  <c r="J59" i="4"/>
  <c r="K59" i="4" s="1"/>
  <c r="N59" i="4"/>
  <c r="O59" i="4" s="1"/>
  <c r="F75" i="4"/>
  <c r="N75" i="4"/>
  <c r="O75" i="4" s="1"/>
  <c r="F46" i="5"/>
  <c r="G46" i="5" s="1"/>
  <c r="N59" i="5"/>
  <c r="BG22" i="7" s="1"/>
  <c r="M92" i="5"/>
  <c r="J92" i="5"/>
  <c r="K92" i="5" s="1"/>
  <c r="J37" i="3"/>
  <c r="K37" i="3" s="1"/>
  <c r="P19" i="7"/>
  <c r="L14" i="2" s="1"/>
  <c r="J54" i="3"/>
  <c r="K54" i="3" s="1"/>
  <c r="F37" i="3"/>
  <c r="G37" i="3" s="1"/>
  <c r="J75" i="3"/>
  <c r="K75" i="3" s="1"/>
  <c r="N75" i="3"/>
  <c r="O75" i="3" s="1"/>
  <c r="J75" i="4"/>
  <c r="K75" i="4" s="1"/>
  <c r="J46" i="5"/>
  <c r="K46" i="5" s="1"/>
  <c r="J59" i="5"/>
  <c r="K59" i="5" s="1"/>
  <c r="N75" i="5"/>
  <c r="O75" i="5" s="1"/>
  <c r="N92" i="5"/>
  <c r="O92" i="5" s="1"/>
  <c r="F82" i="5"/>
  <c r="G82" i="5" s="1"/>
  <c r="F54" i="4"/>
  <c r="F65" i="4"/>
  <c r="F59" i="4"/>
  <c r="F82" i="4"/>
  <c r="N46" i="5"/>
  <c r="T18" i="7" s="1"/>
  <c r="P33" i="7"/>
  <c r="L61" i="2" s="1"/>
  <c r="L59" i="2" s="1"/>
  <c r="AB122" i="24" s="1"/>
  <c r="P34" i="7"/>
  <c r="L57" i="2" s="1"/>
  <c r="L53" i="2" s="1"/>
  <c r="X124" i="24" s="1"/>
  <c r="J46" i="4"/>
  <c r="K46" i="4" s="1"/>
  <c r="N46" i="4"/>
  <c r="S18" i="7" s="1"/>
  <c r="N46" i="3"/>
  <c r="O46" i="3" s="1"/>
  <c r="F92" i="5"/>
  <c r="J65" i="5"/>
  <c r="K65" i="5" s="1"/>
  <c r="T21" i="7"/>
  <c r="F54" i="5"/>
  <c r="G54" i="5" s="1"/>
  <c r="BG14" i="7"/>
  <c r="N92" i="4"/>
  <c r="O92" i="4" s="1"/>
  <c r="O82" i="4"/>
  <c r="BF35" i="7"/>
  <c r="S35" i="7"/>
  <c r="P30" i="7"/>
  <c r="L39" i="2" s="1"/>
  <c r="P29" i="7"/>
  <c r="L36" i="2" s="1"/>
  <c r="P28" i="7"/>
  <c r="L33" i="2" s="1"/>
  <c r="L32" i="2" s="1"/>
  <c r="Z114" i="24" s="1"/>
  <c r="S24" i="7"/>
  <c r="P23" i="7"/>
  <c r="L38" i="2" s="1"/>
  <c r="P20" i="7"/>
  <c r="L15" i="2" s="1"/>
  <c r="M92" i="3"/>
  <c r="O65" i="3"/>
  <c r="N24" i="3"/>
  <c r="N24" i="5"/>
  <c r="E92" i="5"/>
  <c r="N24" i="4"/>
  <c r="G18" i="7" l="1"/>
  <c r="S31" i="7"/>
  <c r="BF24" i="7"/>
  <c r="S14" i="7"/>
  <c r="BF14" i="7"/>
  <c r="BB39" i="7"/>
  <c r="S22" i="7"/>
  <c r="BF22" i="7"/>
  <c r="G14" i="7"/>
  <c r="BF31" i="7"/>
  <c r="S21" i="7"/>
  <c r="BF21" i="7"/>
  <c r="O65" i="5"/>
  <c r="T24" i="7"/>
  <c r="G92" i="5"/>
  <c r="T14" i="7"/>
  <c r="BG39" i="7"/>
  <c r="BE24" i="7"/>
  <c r="R14" i="7"/>
  <c r="O37" i="3"/>
  <c r="R39" i="7"/>
  <c r="BA39" i="7"/>
  <c r="J39" i="7" s="1"/>
  <c r="BE22" i="7"/>
  <c r="R22" i="7"/>
  <c r="BE35" i="7"/>
  <c r="BE21" i="7"/>
  <c r="O82" i="3"/>
  <c r="O59" i="5"/>
  <c r="BG21" i="7"/>
  <c r="T22" i="7"/>
  <c r="T39" i="7"/>
  <c r="L58" i="2"/>
  <c r="AB120" i="24" s="1"/>
  <c r="BG35" i="7"/>
  <c r="T35" i="7"/>
  <c r="BC39" i="7"/>
  <c r="L37" i="2"/>
  <c r="AB112" i="24" s="1"/>
  <c r="G92" i="4"/>
  <c r="G65" i="4"/>
  <c r="G24" i="7"/>
  <c r="BG31" i="7"/>
  <c r="G54" i="4"/>
  <c r="G21" i="7"/>
  <c r="T31" i="7"/>
  <c r="G82" i="4"/>
  <c r="G35" i="7"/>
  <c r="G75" i="4"/>
  <c r="G31" i="7"/>
  <c r="O54" i="3"/>
  <c r="BE31" i="7"/>
  <c r="R31" i="7"/>
  <c r="G59" i="4"/>
  <c r="G22" i="7"/>
  <c r="G39" i="7"/>
  <c r="O46" i="5"/>
  <c r="BG18" i="7"/>
  <c r="BF18" i="7"/>
  <c r="O46" i="4"/>
  <c r="BE18" i="7"/>
  <c r="R18" i="7"/>
  <c r="AC39" i="7"/>
  <c r="P14" i="7"/>
  <c r="L48" i="2" s="1"/>
  <c r="L46" i="2" s="1"/>
  <c r="AF112" i="24" s="1"/>
  <c r="S39" i="7"/>
  <c r="BF39" i="7"/>
  <c r="AB39" i="7"/>
  <c r="BE39" i="7"/>
  <c r="P39" i="7" s="1"/>
  <c r="L10" i="2" s="1"/>
  <c r="L9" i="2" s="1"/>
  <c r="X106" i="24" s="1"/>
  <c r="O24" i="4"/>
  <c r="N11" i="4" s="1"/>
  <c r="BF13" i="7"/>
  <c r="S13" i="7"/>
  <c r="O24" i="5"/>
  <c r="N11" i="5" s="1"/>
  <c r="BG13" i="7"/>
  <c r="T13" i="7"/>
  <c r="O24" i="3"/>
  <c r="N11" i="3" s="1"/>
  <c r="BE13" i="7"/>
  <c r="R13" i="7"/>
  <c r="F15" i="23"/>
  <c r="P22" i="7" l="1"/>
  <c r="L35" i="2" s="1"/>
  <c r="L34" i="2" s="1"/>
  <c r="Z116" i="24" s="1"/>
  <c r="P24" i="7"/>
  <c r="L44" i="2" s="1"/>
  <c r="L43" i="2" s="1"/>
  <c r="L42" i="2" s="1"/>
  <c r="P21" i="7"/>
  <c r="L64" i="2" s="1"/>
  <c r="L63" i="2" s="1"/>
  <c r="L62" i="2" s="1"/>
  <c r="AF120" i="24" s="1"/>
  <c r="P35" i="7"/>
  <c r="L31" i="2" s="1"/>
  <c r="L30" i="2" s="1"/>
  <c r="Z112" i="24" s="1"/>
  <c r="P31" i="7"/>
  <c r="L52" i="2" s="1"/>
  <c r="L51" i="2" s="1"/>
  <c r="X122" i="24" s="1"/>
  <c r="P18" i="7"/>
  <c r="L20" i="2" s="1"/>
  <c r="L19" i="2" s="1"/>
  <c r="L16" i="2" s="1"/>
  <c r="AF104" i="24" s="1"/>
  <c r="L45" i="2"/>
  <c r="AF110" i="24" s="1"/>
  <c r="P13" i="7"/>
  <c r="L13" i="2" s="1"/>
  <c r="M11" i="5"/>
  <c r="O11" i="5" s="1"/>
  <c r="T1" i="7"/>
  <c r="R1" i="7"/>
  <c r="M11" i="3"/>
  <c r="O11" i="3" s="1"/>
  <c r="M11" i="4"/>
  <c r="O11" i="4" s="1"/>
  <c r="S1" i="7"/>
  <c r="C51" i="24"/>
  <c r="E32" i="7"/>
  <c r="E29" i="7"/>
  <c r="E27" i="7"/>
  <c r="E26" i="7"/>
  <c r="E25" i="7"/>
  <c r="G25" i="7" s="1"/>
  <c r="K32" i="7"/>
  <c r="K29" i="7"/>
  <c r="K27" i="7"/>
  <c r="K26" i="7"/>
  <c r="K25" i="7"/>
  <c r="AB116" i="24" l="1"/>
  <c r="AF122" i="24"/>
  <c r="L29" i="2"/>
  <c r="X110" i="24" s="1"/>
  <c r="L50" i="2"/>
  <c r="AH106" i="24"/>
  <c r="BB29" i="7"/>
  <c r="BC29" i="7"/>
  <c r="S9" i="7"/>
  <c r="BE9" i="7"/>
  <c r="BG9" i="7"/>
  <c r="R9" i="7"/>
  <c r="T2" i="7"/>
  <c r="S2" i="7"/>
  <c r="BF9" i="7"/>
  <c r="R2" i="7"/>
  <c r="T9" i="7"/>
  <c r="X2" i="24"/>
  <c r="X18" i="24"/>
  <c r="X50" i="24"/>
  <c r="X66" i="24"/>
  <c r="L21" i="2" l="1"/>
  <c r="AK109" i="24" s="1"/>
  <c r="X120" i="24"/>
  <c r="L49" i="2"/>
  <c r="AK119" i="24" s="1"/>
  <c r="P9" i="7"/>
  <c r="L12" i="2" s="1"/>
  <c r="L11" i="2" s="1"/>
  <c r="C3" i="24"/>
  <c r="L8" i="2" l="1"/>
  <c r="L7" i="2" s="1"/>
  <c r="AB106" i="24"/>
  <c r="Z106" i="24"/>
  <c r="K39" i="7"/>
  <c r="L6" i="2" l="1"/>
  <c r="X101" i="24" s="1"/>
  <c r="X104" i="24"/>
  <c r="AK103" i="24"/>
  <c r="E39" i="7"/>
  <c r="J4" i="7"/>
  <c r="D4" i="7"/>
  <c r="BC8" i="7" l="1"/>
  <c r="BC10" i="7"/>
  <c r="BC11" i="7"/>
  <c r="BC12" i="7"/>
  <c r="BC14" i="7"/>
  <c r="BC18" i="7"/>
  <c r="BC21" i="7"/>
  <c r="BC24" i="7"/>
  <c r="BC31" i="7"/>
  <c r="BC35" i="7"/>
  <c r="N7" i="7"/>
  <c r="BC7" i="7" s="1"/>
  <c r="N8" i="7"/>
  <c r="N10" i="7"/>
  <c r="N11" i="7"/>
  <c r="N12" i="7"/>
  <c r="N14" i="7"/>
  <c r="N18" i="7"/>
  <c r="N19" i="7"/>
  <c r="BC19" i="7" s="1"/>
  <c r="N20" i="7"/>
  <c r="BC20" i="7" s="1"/>
  <c r="N21" i="7"/>
  <c r="N23" i="7"/>
  <c r="BC23" i="7" s="1"/>
  <c r="N24" i="7"/>
  <c r="N28" i="7"/>
  <c r="BC28" i="7" s="1"/>
  <c r="N30" i="7"/>
  <c r="BC30" i="7" s="1"/>
  <c r="N31" i="7"/>
  <c r="N33" i="7"/>
  <c r="BC33" i="7" s="1"/>
  <c r="N34" i="7"/>
  <c r="BC34" i="7" s="1"/>
  <c r="N35" i="7"/>
  <c r="N39" i="7"/>
  <c r="BB8" i="7"/>
  <c r="BB10" i="7"/>
  <c r="BB11" i="7"/>
  <c r="BB12" i="7"/>
  <c r="BB14" i="7"/>
  <c r="BB18" i="7"/>
  <c r="BB21" i="7"/>
  <c r="BB24" i="7"/>
  <c r="BB31" i="7"/>
  <c r="BB35" i="7"/>
  <c r="AB8" i="7"/>
  <c r="AB10" i="7"/>
  <c r="AB11" i="7"/>
  <c r="AB12" i="7"/>
  <c r="AB14" i="7"/>
  <c r="AB18" i="7"/>
  <c r="AB21" i="7"/>
  <c r="AB24" i="7"/>
  <c r="AB31" i="7"/>
  <c r="AB35" i="7"/>
  <c r="M39" i="7"/>
  <c r="M35" i="7"/>
  <c r="M34" i="7"/>
  <c r="BB34" i="7" s="1"/>
  <c r="M33" i="7"/>
  <c r="BB33" i="7" s="1"/>
  <c r="M31" i="7"/>
  <c r="M30" i="7"/>
  <c r="BB30" i="7" s="1"/>
  <c r="M28" i="7"/>
  <c r="BB28" i="7" s="1"/>
  <c r="M24" i="7"/>
  <c r="M23" i="7"/>
  <c r="BB23" i="7" s="1"/>
  <c r="M21" i="7"/>
  <c r="M20" i="7"/>
  <c r="BB20" i="7" s="1"/>
  <c r="M19" i="7"/>
  <c r="BB19" i="7" s="1"/>
  <c r="M18" i="7"/>
  <c r="M14" i="7"/>
  <c r="M12" i="7"/>
  <c r="M11" i="7"/>
  <c r="M10" i="7"/>
  <c r="M8" i="7"/>
  <c r="M7" i="7"/>
  <c r="BB7" i="7" s="1"/>
  <c r="AB7" i="7"/>
  <c r="AB19" i="7"/>
  <c r="AB20" i="7"/>
  <c r="AB23" i="7"/>
  <c r="AB28" i="7"/>
  <c r="AB29" i="7"/>
  <c r="AB30" i="7"/>
  <c r="AB33" i="7"/>
  <c r="AB34" i="7"/>
  <c r="BA8" i="7" l="1"/>
  <c r="J8" i="7" s="1"/>
  <c r="J41" i="2" s="1"/>
  <c r="J40" i="2" s="1"/>
  <c r="AB64" i="24" s="1"/>
  <c r="BA10" i="7"/>
  <c r="J10" i="7" s="1"/>
  <c r="J54" i="2" s="1"/>
  <c r="BA11" i="7"/>
  <c r="J11" i="7" s="1"/>
  <c r="J55" i="2" s="1"/>
  <c r="BA12" i="7"/>
  <c r="J12" i="7" s="1"/>
  <c r="J56" i="2" s="1"/>
  <c r="BA14" i="7"/>
  <c r="J14" i="7" s="1"/>
  <c r="J48" i="2" s="1"/>
  <c r="BA18" i="7"/>
  <c r="J18" i="7" s="1"/>
  <c r="J20" i="2" s="1"/>
  <c r="J19" i="2" s="1"/>
  <c r="AH56" i="24" s="1"/>
  <c r="BA21" i="7"/>
  <c r="J21" i="7" s="1"/>
  <c r="J64" i="2" s="1"/>
  <c r="J63" i="2" s="1"/>
  <c r="BA24" i="7"/>
  <c r="J24" i="7" s="1"/>
  <c r="J44" i="2" s="1"/>
  <c r="J43" i="2" s="1"/>
  <c r="BA31" i="7"/>
  <c r="J31" i="7" s="1"/>
  <c r="J52" i="2" s="1"/>
  <c r="J51" i="2" s="1"/>
  <c r="X72" i="24" s="1"/>
  <c r="BA35" i="7"/>
  <c r="J35" i="7" s="1"/>
  <c r="J31" i="2" s="1"/>
  <c r="J30" i="2" s="1"/>
  <c r="Z62" i="24" s="1"/>
  <c r="J10" i="2"/>
  <c r="J9" i="2" s="1"/>
  <c r="L7" i="7"/>
  <c r="BA7" i="7" s="1"/>
  <c r="J7" i="7" s="1"/>
  <c r="J47" i="2" s="1"/>
  <c r="L8" i="7"/>
  <c r="L10" i="7"/>
  <c r="L11" i="7"/>
  <c r="L12" i="7"/>
  <c r="L14" i="7"/>
  <c r="L18" i="7"/>
  <c r="L19" i="7"/>
  <c r="BA19" i="7" s="1"/>
  <c r="J19" i="7" s="1"/>
  <c r="J14" i="2" s="1"/>
  <c r="L20" i="7"/>
  <c r="BA20" i="7" s="1"/>
  <c r="J20" i="7" s="1"/>
  <c r="J15" i="2" s="1"/>
  <c r="L21" i="7"/>
  <c r="L23" i="7"/>
  <c r="BA23" i="7" s="1"/>
  <c r="J23" i="7" s="1"/>
  <c r="J38" i="2" s="1"/>
  <c r="L24" i="7"/>
  <c r="L28" i="7"/>
  <c r="BA28" i="7" s="1"/>
  <c r="J28" i="7" s="1"/>
  <c r="J33" i="2" s="1"/>
  <c r="J32" i="2" s="1"/>
  <c r="Z64" i="24" s="1"/>
  <c r="L30" i="7"/>
  <c r="BA30" i="7" s="1"/>
  <c r="J30" i="7" s="1"/>
  <c r="J39" i="2" s="1"/>
  <c r="L31" i="7"/>
  <c r="L33" i="7"/>
  <c r="BA33" i="7" s="1"/>
  <c r="J33" i="7" s="1"/>
  <c r="J61" i="2" s="1"/>
  <c r="L34" i="7"/>
  <c r="BA34" i="7" s="1"/>
  <c r="J34" i="7" s="1"/>
  <c r="J57" i="2" s="1"/>
  <c r="L35" i="7"/>
  <c r="L39" i="7"/>
  <c r="F19" i="7"/>
  <c r="AA19" i="7" s="1"/>
  <c r="F20" i="7"/>
  <c r="AA20" i="7" s="1"/>
  <c r="F23" i="7"/>
  <c r="AA23" i="7" s="1"/>
  <c r="F28" i="7"/>
  <c r="AA28" i="7" s="1"/>
  <c r="F29" i="7"/>
  <c r="AA29" i="7" s="1"/>
  <c r="F33" i="7"/>
  <c r="AA33" i="7" s="1"/>
  <c r="F34" i="7"/>
  <c r="AA34" i="7" s="1"/>
  <c r="J46" i="2" l="1"/>
  <c r="J45" i="2" s="1"/>
  <c r="AF60" i="24" s="1"/>
  <c r="J37" i="2"/>
  <c r="AB62" i="24" s="1"/>
  <c r="J42" i="2"/>
  <c r="AB66" i="24"/>
  <c r="J53" i="2"/>
  <c r="X56" i="24"/>
  <c r="J62" i="2"/>
  <c r="AF70" i="24" s="1"/>
  <c r="AF72" i="24"/>
  <c r="L25" i="7"/>
  <c r="M25" i="7" s="1"/>
  <c r="N25" i="7" s="1"/>
  <c r="L26" i="7"/>
  <c r="M26" i="7" s="1"/>
  <c r="N26" i="7" s="1"/>
  <c r="L27" i="7"/>
  <c r="M27" i="7" s="1"/>
  <c r="N27" i="7" s="1"/>
  <c r="L32" i="7"/>
  <c r="AF62" i="24" l="1"/>
  <c r="J50" i="2"/>
  <c r="X70" i="24" s="1"/>
  <c r="X74" i="24"/>
  <c r="BA29" i="7"/>
  <c r="H27" i="7"/>
  <c r="AC27" i="7" s="1"/>
  <c r="G27" i="7"/>
  <c r="AB27" i="7" s="1"/>
  <c r="F27" i="7"/>
  <c r="AA27" i="7" s="1"/>
  <c r="G26" i="7"/>
  <c r="AB26" i="7" s="1"/>
  <c r="H26" i="7"/>
  <c r="AC26" i="7" s="1"/>
  <c r="F26" i="7"/>
  <c r="AA26" i="7" s="1"/>
  <c r="M32" i="7"/>
  <c r="BA32" i="7"/>
  <c r="H32" i="7"/>
  <c r="AC32" i="7" s="1"/>
  <c r="G32" i="7"/>
  <c r="AB32" i="7" s="1"/>
  <c r="F32" i="7"/>
  <c r="AA32" i="7" s="1"/>
  <c r="H25" i="7"/>
  <c r="AC25" i="7" s="1"/>
  <c r="AB25" i="7"/>
  <c r="F25" i="7"/>
  <c r="AA25" i="7" s="1"/>
  <c r="N32" i="7" l="1"/>
  <c r="BC32" i="7" s="1"/>
  <c r="BB32" i="7"/>
  <c r="D27" i="7" l="1"/>
  <c r="D26" i="7"/>
  <c r="J32" i="7"/>
  <c r="J60" i="2" s="1"/>
  <c r="J59" i="2" s="1"/>
  <c r="D25" i="7"/>
  <c r="D32" i="7"/>
  <c r="J58" i="2" l="1"/>
  <c r="AB72" i="24"/>
  <c r="M22" i="7" l="1"/>
  <c r="BB22" i="7"/>
  <c r="AB22" i="7"/>
  <c r="BA22" i="7"/>
  <c r="L22" i="7"/>
  <c r="J49" i="2"/>
  <c r="AK69" i="24" s="1"/>
  <c r="AB70" i="24"/>
  <c r="J33" i="5" l="1"/>
  <c r="K33" i="5" s="1"/>
  <c r="J33" i="4"/>
  <c r="K33" i="4" s="1"/>
  <c r="AV3" i="22"/>
  <c r="J33" i="3" s="1"/>
  <c r="K33" i="3" s="1"/>
  <c r="AU3" i="22" l="1"/>
  <c r="J36" i="3" s="1"/>
  <c r="K36" i="3" s="1"/>
  <c r="J24" i="3" s="1"/>
  <c r="J36" i="4"/>
  <c r="K36" i="4" s="1"/>
  <c r="J24" i="4" s="1"/>
  <c r="J36" i="5"/>
  <c r="K36" i="5" s="1"/>
  <c r="J24" i="5" s="1"/>
  <c r="K24" i="5" s="1"/>
  <c r="J11" i="5" s="1"/>
  <c r="I11" i="5" s="1"/>
  <c r="K11" i="5" s="1"/>
  <c r="H34" i="7"/>
  <c r="AC34" i="7" s="1"/>
  <c r="D34" i="7" s="1"/>
  <c r="H33" i="7"/>
  <c r="AC33" i="7" s="1"/>
  <c r="D33" i="7" s="1"/>
  <c r="H30" i="7"/>
  <c r="AC30" i="7" s="1"/>
  <c r="H28" i="7"/>
  <c r="AC28" i="7" s="1"/>
  <c r="D28" i="7" s="1"/>
  <c r="H23" i="7"/>
  <c r="AC23" i="7" s="1"/>
  <c r="D23" i="7" s="1"/>
  <c r="H20" i="7"/>
  <c r="AC20" i="7" s="1"/>
  <c r="D20" i="7" s="1"/>
  <c r="H19" i="7"/>
  <c r="AC19" i="7" s="1"/>
  <c r="D19" i="7" s="1"/>
  <c r="H7" i="7"/>
  <c r="AC7" i="7" s="1"/>
  <c r="K24" i="4" l="1"/>
  <c r="J11" i="4" s="1"/>
  <c r="M13" i="7"/>
  <c r="BB13" i="7"/>
  <c r="K24" i="3"/>
  <c r="J11" i="3" s="1"/>
  <c r="BA13" i="7"/>
  <c r="L13" i="7"/>
  <c r="H39" i="7"/>
  <c r="AC14" i="7"/>
  <c r="H14" i="7"/>
  <c r="AC8" i="7"/>
  <c r="H8" i="7"/>
  <c r="H10" i="7"/>
  <c r="H18" i="7"/>
  <c r="AC21" i="7"/>
  <c r="H21" i="7"/>
  <c r="H24" i="7"/>
  <c r="AC24" i="7"/>
  <c r="H31" i="7"/>
  <c r="AC31" i="7"/>
  <c r="AC12" i="7"/>
  <c r="H12" i="7"/>
  <c r="J29" i="7"/>
  <c r="J36" i="2" s="1"/>
  <c r="H29" i="7"/>
  <c r="AC35" i="7"/>
  <c r="H35" i="7"/>
  <c r="N22" i="7"/>
  <c r="BC22" i="7"/>
  <c r="J22" i="7" s="1"/>
  <c r="J35" i="2" s="1"/>
  <c r="AC22" i="7"/>
  <c r="H22" i="7"/>
  <c r="I11" i="3" l="1"/>
  <c r="K11" i="3" s="1"/>
  <c r="I11" i="4"/>
  <c r="K11" i="4" s="1"/>
  <c r="AC29" i="7"/>
  <c r="D29" i="7" s="1"/>
  <c r="AC18" i="7"/>
  <c r="AC10" i="7"/>
  <c r="J34" i="2"/>
  <c r="Z66" i="24" s="1"/>
  <c r="AC11" i="7"/>
  <c r="H11" i="7"/>
  <c r="BC13" i="7"/>
  <c r="J13" i="7" s="1"/>
  <c r="J13" i="2" s="1"/>
  <c r="N13" i="7"/>
  <c r="BB9" i="7" l="1"/>
  <c r="M9" i="7"/>
  <c r="BA9" i="7"/>
  <c r="L9" i="7"/>
  <c r="J29" i="2"/>
  <c r="BC9" i="7"/>
  <c r="N9" i="7"/>
  <c r="N1" i="7"/>
  <c r="J9" i="7" l="1"/>
  <c r="J12" i="2" s="1"/>
  <c r="J11" i="2" s="1"/>
  <c r="AB56" i="24" s="1"/>
  <c r="L1" i="7"/>
  <c r="M1" i="7"/>
  <c r="G1" i="7"/>
  <c r="M2" i="7"/>
  <c r="Z56" i="24" l="1"/>
  <c r="J8" i="2"/>
  <c r="X54" i="24" s="1"/>
  <c r="L2" i="7"/>
  <c r="N2" i="7"/>
  <c r="G2" i="7"/>
  <c r="F14" i="23"/>
  <c r="F13" i="23"/>
  <c r="G64" i="2" l="1"/>
  <c r="F64" i="2"/>
  <c r="E64" i="2"/>
  <c r="H61" i="2"/>
  <c r="G61" i="2"/>
  <c r="F61" i="2"/>
  <c r="E61" i="2"/>
  <c r="H60" i="2"/>
  <c r="G60" i="2"/>
  <c r="F60" i="2"/>
  <c r="E60" i="2"/>
  <c r="G57" i="2"/>
  <c r="F57" i="2"/>
  <c r="E57" i="2"/>
  <c r="G56" i="2"/>
  <c r="F56" i="2"/>
  <c r="E56" i="2"/>
  <c r="G55" i="2"/>
  <c r="F55" i="2"/>
  <c r="E55" i="2"/>
  <c r="G54" i="2"/>
  <c r="F54" i="2"/>
  <c r="E54" i="2"/>
  <c r="G52" i="2"/>
  <c r="F52" i="2"/>
  <c r="E52" i="2"/>
  <c r="G48" i="2"/>
  <c r="F48" i="2"/>
  <c r="E48" i="2"/>
  <c r="G47" i="2"/>
  <c r="F47" i="2"/>
  <c r="E47" i="2"/>
  <c r="G44" i="2"/>
  <c r="F44" i="2"/>
  <c r="E44" i="2"/>
  <c r="G41" i="2"/>
  <c r="F41" i="2"/>
  <c r="E41" i="2"/>
  <c r="G39" i="2"/>
  <c r="F39" i="2"/>
  <c r="E39" i="2"/>
  <c r="G38" i="2"/>
  <c r="F38" i="2"/>
  <c r="E38" i="2"/>
  <c r="G36" i="2"/>
  <c r="F36" i="2"/>
  <c r="E36" i="2"/>
  <c r="G35" i="2"/>
  <c r="F35" i="2"/>
  <c r="E35" i="2"/>
  <c r="G33" i="2"/>
  <c r="F33" i="2"/>
  <c r="E33" i="2"/>
  <c r="G31" i="2"/>
  <c r="F31" i="2"/>
  <c r="E31" i="2"/>
  <c r="G26" i="2"/>
  <c r="F26" i="2"/>
  <c r="E26" i="2"/>
  <c r="G24" i="2"/>
  <c r="F24" i="2"/>
  <c r="E24" i="2"/>
  <c r="G20" i="2"/>
  <c r="F20" i="2"/>
  <c r="E20" i="2"/>
  <c r="G18" i="2"/>
  <c r="F18" i="2"/>
  <c r="E18" i="2"/>
  <c r="G15" i="2"/>
  <c r="F15" i="2"/>
  <c r="E15" i="2"/>
  <c r="H14" i="2"/>
  <c r="G14" i="2"/>
  <c r="F14" i="2"/>
  <c r="E14" i="2"/>
  <c r="G13" i="2"/>
  <c r="F13" i="2"/>
  <c r="E13" i="2"/>
  <c r="G12" i="2"/>
  <c r="F12" i="2"/>
  <c r="E12" i="2"/>
  <c r="G10" i="2"/>
  <c r="F10" i="2"/>
  <c r="E10" i="2"/>
  <c r="G5" i="2"/>
  <c r="F5" i="2"/>
  <c r="E5" i="2"/>
  <c r="H59" i="2" l="1"/>
  <c r="H58" i="2" l="1"/>
  <c r="AB22" i="24" s="1"/>
  <c r="AB24" i="24"/>
  <c r="U3" i="22" l="1"/>
  <c r="F36" i="3" s="1"/>
  <c r="G36" i="3" s="1"/>
  <c r="F30" i="7" s="1"/>
  <c r="AA30" i="7" s="1"/>
  <c r="D30" i="7" s="1"/>
  <c r="H39" i="2" s="1"/>
  <c r="F36" i="5"/>
  <c r="G36" i="5" s="1"/>
  <c r="V3" i="22"/>
  <c r="F33" i="3" s="1"/>
  <c r="G33" i="3" s="1"/>
  <c r="F33" i="5"/>
  <c r="G33" i="5" s="1"/>
  <c r="F24" i="5" s="1"/>
  <c r="AC13" i="7" s="1"/>
  <c r="F36" i="4"/>
  <c r="G36" i="4" s="1"/>
  <c r="F33" i="4"/>
  <c r="G33" i="4" s="1"/>
  <c r="F24" i="4" l="1"/>
  <c r="H13" i="7"/>
  <c r="G24" i="5"/>
  <c r="F11" i="5" s="1"/>
  <c r="E11" i="5" s="1"/>
  <c r="G11" i="5" s="1"/>
  <c r="H38" i="2"/>
  <c r="H37" i="2" s="1"/>
  <c r="AB14" i="24" s="1"/>
  <c r="G24" i="4" l="1"/>
  <c r="F11" i="4" s="1"/>
  <c r="E11" i="4" s="1"/>
  <c r="G11" i="4" s="1"/>
  <c r="G13" i="7"/>
  <c r="AB13" i="7"/>
  <c r="H1" i="7"/>
  <c r="H9" i="7"/>
  <c r="H2" i="7"/>
  <c r="AC9" i="7"/>
  <c r="H15" i="2"/>
  <c r="G9" i="7" l="1"/>
  <c r="AB9" i="7"/>
  <c r="H18" i="2"/>
  <c r="H17" i="2" s="1"/>
  <c r="AF8" i="24" l="1"/>
  <c r="H24" i="2"/>
  <c r="H23" i="2" s="1"/>
  <c r="X14" i="24" s="1"/>
  <c r="H57" i="2" l="1"/>
  <c r="H33" i="2"/>
  <c r="H32" i="2" s="1"/>
  <c r="Z16" i="24" s="1"/>
  <c r="H26" i="2" l="1"/>
  <c r="H25" i="2" s="1"/>
  <c r="H22" i="2" l="1"/>
  <c r="X16" i="24"/>
  <c r="H36" i="2" l="1"/>
  <c r="BA25" i="7"/>
  <c r="BB26" i="7"/>
  <c r="BC25" i="7"/>
  <c r="BB27" i="7"/>
  <c r="BC27" i="7"/>
  <c r="BA27" i="7"/>
  <c r="BC26" i="7"/>
  <c r="BB25" i="7"/>
  <c r="BA26" i="7"/>
  <c r="J27" i="7" l="1"/>
  <c r="J26" i="2" s="1"/>
  <c r="J25" i="2" s="1"/>
  <c r="X64" i="24" s="1"/>
  <c r="J25" i="7"/>
  <c r="J18" i="2" s="1"/>
  <c r="J17" i="2" s="1"/>
  <c r="J26" i="7"/>
  <c r="J24" i="2" s="1"/>
  <c r="J23" i="2" s="1"/>
  <c r="X62" i="24" s="1"/>
  <c r="J16" i="2" l="1"/>
  <c r="AF56" i="24"/>
  <c r="J22" i="2"/>
  <c r="J7" i="2" l="1"/>
  <c r="AK53" i="24" s="1"/>
  <c r="AF54" i="24"/>
  <c r="J21" i="2"/>
  <c r="X60" i="24"/>
  <c r="J6" i="2" l="1"/>
  <c r="X51" i="24" s="1"/>
  <c r="AK59" i="24"/>
  <c r="E46" i="3"/>
  <c r="E24" i="3"/>
  <c r="F14" i="7"/>
  <c r="F10" i="3"/>
  <c r="G10" i="3" s="1"/>
  <c r="F8" i="3" s="1"/>
  <c r="G92" i="3"/>
  <c r="F24" i="3"/>
  <c r="F13" i="7" s="1"/>
  <c r="F46" i="3"/>
  <c r="AA14" i="7"/>
  <c r="D14" i="7"/>
  <c r="H48" i="2" s="1"/>
  <c r="F16" i="3"/>
  <c r="G16" i="3" s="1"/>
  <c r="F7" i="7"/>
  <c r="AA7" i="7"/>
  <c r="D7" i="7" s="1"/>
  <c r="H47" i="2" s="1"/>
  <c r="H46" i="2" s="1"/>
  <c r="F14" i="3"/>
  <c r="G14" i="3" s="1"/>
  <c r="F12" i="3" s="1"/>
  <c r="F82" i="3"/>
  <c r="G82" i="3" s="1"/>
  <c r="F75" i="3"/>
  <c r="G75" i="3" s="1"/>
  <c r="F65" i="3"/>
  <c r="AA24" i="7" s="1"/>
  <c r="D24" i="7" s="1"/>
  <c r="H44" i="2" s="1"/>
  <c r="H43" i="2" s="1"/>
  <c r="F59" i="3"/>
  <c r="F54" i="3"/>
  <c r="G54" i="3" s="1"/>
  <c r="F20" i="3"/>
  <c r="G20" i="3" s="1"/>
  <c r="H42" i="2" l="1"/>
  <c r="AB18" i="24"/>
  <c r="AF14" i="24"/>
  <c r="H45" i="2"/>
  <c r="AF12" i="24" s="1"/>
  <c r="G8" i="3"/>
  <c r="AA8" i="7"/>
  <c r="D8" i="7" s="1"/>
  <c r="H41" i="2" s="1"/>
  <c r="H40" i="2" s="1"/>
  <c r="AB16" i="24" s="1"/>
  <c r="F8" i="7"/>
  <c r="G12" i="3"/>
  <c r="F10" i="7"/>
  <c r="AA10" i="7"/>
  <c r="D10" i="7" s="1"/>
  <c r="H54" i="2" s="1"/>
  <c r="G65" i="3"/>
  <c r="AA39" i="7"/>
  <c r="D39" i="7" s="1"/>
  <c r="H10" i="2" s="1"/>
  <c r="H9" i="2" s="1"/>
  <c r="F39" i="7"/>
  <c r="F24" i="7"/>
  <c r="AA22" i="7"/>
  <c r="D22" i="7" s="1"/>
  <c r="H35" i="2" s="1"/>
  <c r="H34" i="2" s="1"/>
  <c r="Z18" i="24" s="1"/>
  <c r="F22" i="7"/>
  <c r="AA31" i="7"/>
  <c r="D31" i="7" s="1"/>
  <c r="H52" i="2" s="1"/>
  <c r="H51" i="2" s="1"/>
  <c r="F31" i="7"/>
  <c r="AA12" i="7"/>
  <c r="D12" i="7" s="1"/>
  <c r="H56" i="2" s="1"/>
  <c r="F12" i="7"/>
  <c r="AA13" i="7"/>
  <c r="D13" i="7" s="1"/>
  <c r="H13" i="2" s="1"/>
  <c r="AA21" i="7"/>
  <c r="D21" i="7" s="1"/>
  <c r="H64" i="2" s="1"/>
  <c r="H63" i="2" s="1"/>
  <c r="F21" i="7"/>
  <c r="AA18" i="7"/>
  <c r="D18" i="7" s="1"/>
  <c r="H20" i="2" s="1"/>
  <c r="H19" i="2" s="1"/>
  <c r="F18" i="7"/>
  <c r="G46" i="3"/>
  <c r="AA35" i="7"/>
  <c r="D35" i="7" s="1"/>
  <c r="H31" i="2" s="1"/>
  <c r="H30" i="2" s="1"/>
  <c r="F35" i="7"/>
  <c r="G59" i="3"/>
  <c r="AA11" i="7"/>
  <c r="D11" i="7" s="1"/>
  <c r="H55" i="2" s="1"/>
  <c r="F11" i="7"/>
  <c r="G24" i="3"/>
  <c r="AH8" i="24" l="1"/>
  <c r="H16" i="2"/>
  <c r="AF6" i="24" s="1"/>
  <c r="F11" i="3"/>
  <c r="X8" i="24"/>
  <c r="Z14" i="24"/>
  <c r="H29" i="2"/>
  <c r="H53" i="2"/>
  <c r="X26" i="24" s="1"/>
  <c r="H62" i="2"/>
  <c r="AF22" i="24" s="1"/>
  <c r="AF24" i="24"/>
  <c r="X24" i="24"/>
  <c r="H21" i="2" l="1"/>
  <c r="AK11" i="24" s="1"/>
  <c r="X12" i="24"/>
  <c r="H50" i="2"/>
  <c r="E11" i="3"/>
  <c r="F2" i="7" s="1"/>
  <c r="F1" i="7"/>
  <c r="AA9" i="7" l="1"/>
  <c r="D9" i="7" s="1"/>
  <c r="H12" i="2" s="1"/>
  <c r="H11" i="2" s="1"/>
  <c r="X22" i="24"/>
  <c r="H49" i="2"/>
  <c r="AK21" i="24" s="1"/>
  <c r="G11" i="3"/>
  <c r="F9" i="7"/>
  <c r="Z8" i="24" l="1"/>
  <c r="AB8" i="24"/>
  <c r="H8" i="2"/>
  <c r="X6" i="24" l="1"/>
  <c r="AK5" i="24"/>
  <c r="H7" i="2"/>
  <c r="H6" i="2" s="1"/>
  <c r="X3" i="24" s="1"/>
</calcChain>
</file>

<file path=xl/sharedStrings.xml><?xml version="1.0" encoding="utf-8"?>
<sst xmlns="http://schemas.openxmlformats.org/spreadsheetml/2006/main" count="2446" uniqueCount="580">
  <si>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</si>
  <si>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</si>
  <si>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</si>
  <si>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</si>
  <si>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</si>
  <si>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</si>
  <si>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</si>
  <si>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</si>
  <si>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</si>
  <si>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</si>
  <si>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</si>
  <si>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</si>
  <si>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</si>
  <si>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</si>
  <si>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</si>
  <si>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</si>
  <si>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</si>
  <si>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</si>
  <si>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</si>
  <si>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</si>
  <si>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</si>
  <si>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</si>
  <si>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</si>
  <si>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</si>
  <si>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</si>
  <si>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</si>
  <si>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</si>
  <si>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</si>
  <si>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</si>
  <si>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</si>
  <si>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</si>
  <si>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</si>
  <si>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</si>
  <si>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</si>
  <si>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</si>
  <si>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Indicador 6</t>
  </si>
  <si>
    <t>Indicador 7</t>
  </si>
  <si>
    <t>Indicador 8</t>
  </si>
  <si>
    <t>Indicador 9</t>
  </si>
  <si>
    <t>Indicador 10</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</si>
  <si>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</si>
  <si>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</si>
  <si>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</si>
  <si>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</si>
  <si>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</si>
  <si>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</si>
  <si>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</si>
  <si>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</si>
  <si>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</si>
  <si>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</si>
  <si>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</si>
  <si>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</si>
  <si>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</si>
  <si>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</si>
  <si>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</si>
  <si>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</si>
  <si>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</si>
  <si>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</si>
  <si>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</si>
  <si>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</si>
  <si>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</si>
  <si>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</si>
  <si>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</si>
  <si>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</si>
  <si>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</si>
  <si>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</si>
  <si>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</si>
  <si>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</si>
  <si>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</si>
  <si>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</si>
  <si>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</si>
  <si>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</si>
  <si>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</si>
  <si>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</si>
  <si>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</si>
  <si>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</si>
  <si>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</si>
  <si>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</si>
  <si>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</si>
  <si>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</si>
  <si>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</si>
  <si>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</si>
  <si>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</si>
  <si>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</si>
  <si>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</si>
  <si>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</si>
  <si>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</si>
  <si>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</si>
  <si>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</si>
  <si>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</si>
  <si>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</si>
  <si>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</si>
  <si>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</si>
  <si>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</si>
  <si>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</si>
  <si>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</si>
  <si>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</si>
  <si>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</si>
  <si>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</si>
  <si>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</si>
  <si>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</si>
  <si>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</si>
  <si>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</si>
  <si>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</si>
  <si>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</si>
  <si>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</si>
  <si>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</si>
  <si>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</si>
  <si>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</si>
  <si>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</si>
  <si>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</si>
  <si>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</si>
  <si>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</si>
  <si>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</si>
  <si>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</si>
  <si>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</si>
  <si>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</si>
  <si>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</si>
  <si>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</si>
  <si>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</si>
  <si>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</si>
  <si>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</si>
  <si>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</si>
  <si>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</si>
  <si>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</si>
  <si>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</si>
  <si>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</si>
  <si>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</si>
  <si>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</si>
  <si>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</si>
  <si>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</si>
  <si>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</si>
  <si>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</si>
  <si>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</si>
  <si>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</si>
  <si>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I50-2</t>
  </si>
  <si>
    <t>I50-3</t>
  </si>
  <si>
    <t>I50-4</t>
  </si>
  <si>
    <t>I50-6</t>
  </si>
  <si>
    <t>I50-7</t>
  </si>
  <si>
    <t>I50-8</t>
  </si>
  <si>
    <t>I50-9</t>
  </si>
  <si>
    <t>I50-5</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</si>
  <si>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</si>
  <si>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</si>
  <si>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</si>
  <si>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</si>
  <si>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</si>
  <si>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</si>
  <si>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</si>
  <si>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</si>
  <si>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</si>
  <si>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</si>
  <si>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</si>
  <si>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</si>
  <si>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</si>
  <si>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</si>
  <si>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</si>
  <si>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</si>
  <si>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</si>
  <si>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</si>
  <si>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</si>
  <si>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</si>
  <si>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</si>
  <si>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Materia</t>
  </si>
  <si>
    <t>Nº</t>
  </si>
  <si>
    <t>I25</t>
  </si>
  <si>
    <t>I44</t>
  </si>
  <si>
    <t>I45</t>
  </si>
  <si>
    <t>Nº PDI que imparte docencia en titulación</t>
  </si>
  <si>
    <t>Descripcion e Fonte de Información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</si>
  <si>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</si>
  <si>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</si>
  <si>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</si>
  <si>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</si>
  <si>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</si>
  <si>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</si>
  <si>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</si>
  <si>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</si>
  <si>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</si>
  <si>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</si>
  <si>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</si>
  <si>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</si>
  <si>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</si>
  <si>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</si>
  <si>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</si>
  <si>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</si>
  <si>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</si>
  <si>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</si>
  <si>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</si>
  <si>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</si>
  <si>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</si>
  <si>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</si>
  <si>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</si>
  <si>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</si>
  <si>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</si>
  <si>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</si>
  <si>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</si>
  <si>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Consecución</t>
  </si>
  <si>
    <t>Este indicador está establecido polo centro, e está asociado ao centro. Indicar o resultado e a meta asociada.</t>
  </si>
  <si>
    <t>DE-02  Seguimento e Medición</t>
  </si>
  <si>
    <t xml:space="preserve">Satisfacción do Profesorado cos recursos materiais e servizos </t>
  </si>
  <si>
    <t>I50-10</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</si>
  <si>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</si>
  <si>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</si>
  <si>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</si>
  <si>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</si>
  <si>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</si>
  <si>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</si>
  <si>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</si>
  <si>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</si>
  <si>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</si>
  <si>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</si>
  <si>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</si>
  <si>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</si>
  <si>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</si>
  <si>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</si>
  <si>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</si>
  <si>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</si>
  <si>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</si>
  <si>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</si>
  <si>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</si>
  <si>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</si>
  <si>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</si>
  <si>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</si>
  <si>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</si>
  <si>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</si>
  <si>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</si>
  <si>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I10-7
I10-10</t>
  </si>
  <si>
    <t>Área de Calidade</t>
  </si>
  <si>
    <t>Índice</t>
  </si>
  <si>
    <t>Resumo dos Resultados</t>
  </si>
  <si>
    <t>Resultados por procedementos</t>
  </si>
  <si>
    <t>Indicadores de Centro</t>
  </si>
  <si>
    <t>Anexos do Cadro de Mando</t>
  </si>
  <si>
    <t>Indicadores do Sistema de Garantía de Calidade</t>
  </si>
  <si>
    <t>Cadro de Mando da Facultade de Historia</t>
  </si>
  <si>
    <t>Panel de indicadores - Cadro de mando da Facultade de Historia</t>
  </si>
  <si>
    <t>Facultade de Historia</t>
  </si>
  <si>
    <t>Panel de indicadores- Cadro de mando do Grao en Xeografía e Historia</t>
  </si>
  <si>
    <t>Grao en Xeografía e Historia</t>
  </si>
  <si>
    <t>O02G251V01</t>
  </si>
  <si>
    <t>Indicadores do Máster Universitario en Arqueoloxía e ciencias da antigüidade</t>
  </si>
  <si>
    <t>Indicadores do Máster Universitario en Valoración, xestión e protección do patrimonio cultural</t>
  </si>
  <si>
    <t>Indicadores do Grao en Xeografía e Historia</t>
  </si>
  <si>
    <t>Panel de indicadores- Cadro de mando do Máster Universitario en Arqueoloxía e ciencias da antigüidade</t>
  </si>
  <si>
    <t>Panel de indicadores- Cadro de mando do Máster Universitario en Valoración, xestión e protección do patrimonio cultural</t>
  </si>
  <si>
    <t>M. Valoración</t>
  </si>
  <si>
    <t>M. Arqueoloxía</t>
  </si>
  <si>
    <t>Grao en Xeografía</t>
  </si>
  <si>
    <t>O02M187V01</t>
  </si>
  <si>
    <t>M. Univ. en Arqueoloxía e ciencias da antigüidade</t>
  </si>
  <si>
    <t>M. Univ. en Valoración, xestión e protección do patrimonio cultural</t>
  </si>
  <si>
    <t>O02M143V03</t>
  </si>
  <si>
    <t>Observacións</t>
  </si>
  <si>
    <t>Datos</t>
  </si>
  <si>
    <t>Resultados</t>
  </si>
  <si>
    <t>Meta Taxa de éxito</t>
  </si>
  <si>
    <t>Meta Taxa de Rendemento</t>
  </si>
  <si>
    <t>Acada a meta de éxito</t>
  </si>
  <si>
    <t>Acada a meta de Rto.</t>
  </si>
  <si>
    <t>Taxa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</si>
  <si>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</si>
  <si>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</si>
  <si>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</si>
  <si>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</si>
  <si>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</si>
  <si>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</si>
  <si>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</si>
  <si>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</si>
  <si>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</si>
  <si>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</si>
  <si>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</si>
  <si>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</si>
  <si>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</si>
  <si>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Curso X+1</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</si>
  <si>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</si>
  <si>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</si>
  <si>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</si>
  <si>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</si>
  <si>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</si>
  <si>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</si>
  <si>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</si>
  <si>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</si>
  <si>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</si>
  <si>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</si>
  <si>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</si>
  <si>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</si>
  <si>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</si>
  <si>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</si>
  <si>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</si>
  <si>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</si>
  <si>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</si>
  <si>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</si>
  <si>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PROCESOS ESTRATÉXICOS</t>
  </si>
  <si>
    <t>DIRECCIÓN ESTRATÉXICA (DE)</t>
  </si>
  <si>
    <t>XESTIÓN DA CALIDADE E MELLORA CONTINUA (MC)</t>
  </si>
  <si>
    <t>DE-03 Revisión do sistema pola dirección</t>
  </si>
  <si>
    <t>MC-05 Medición satisfacción dos grupos interese</t>
  </si>
  <si>
    <t>PROCESOS CLAVE</t>
  </si>
  <si>
    <t>DOCENCIA (DO)</t>
  </si>
  <si>
    <t>XESTIÓN  ACADÉMICA (AC)</t>
  </si>
  <si>
    <t>AC-01: Acceso, evolución e Expedición de Titulos Oficiais</t>
  </si>
  <si>
    <t>PROCESOS SOPORTE</t>
  </si>
  <si>
    <t>XESTIÓN DO 
PERSOAL (PE)</t>
  </si>
  <si>
    <t>XESTIÓN 
DOCUMENTAL (XD)</t>
  </si>
  <si>
    <t>XESTIÓN DA INFRAESTRUTURA  (IA)</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</si>
  <si>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</si>
  <si>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</si>
  <si>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</si>
  <si>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</si>
  <si>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Cubrir Meta e Resultado</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do portal de transparencia
https://secretaria.uvigo.gal/uv/web/transparencia/informe/show/5/34/68</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</si>
  <si>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</si>
  <si>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</si>
  <si>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</si>
  <si>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</si>
  <si>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rPr>
        <b/>
        <sz val="10"/>
        <rFont val="Calibri"/>
        <family val="2"/>
        <scheme val="minor"/>
      </rPr>
      <t xml:space="preserve">Cubrir Meta e Resultado
</t>
    </r>
    <r>
      <rPr>
        <sz val="10"/>
        <rFont val="Calibri"/>
        <family val="2"/>
        <scheme val="minor"/>
      </rPr>
      <t xml:space="preserve">Acceder á consulta de PRE.GRA Admisión de Grao, https://secretaria.uvigo.gal/uv/web/transparencia/informe/show/5/51/3
Posteriormente elixir a folla de Taxas de ocupación, preferencia e adecuación </t>
    </r>
  </si>
  <si>
    <r>
      <rPr>
        <b/>
        <sz val="10"/>
        <rFont val="Calibri"/>
        <family val="2"/>
        <scheme val="minor"/>
      </rPr>
      <t>Cubrir Meta e Resultado</t>
    </r>
    <r>
      <rPr>
        <sz val="10"/>
        <rFont val="Calibri"/>
        <family val="2"/>
        <scheme val="minor"/>
      </rPr>
      <t xml:space="preserve">
Acceder á consulta de PRE.GRA Admisión de Grao, https://secretaria.uvigo.gal/uv/web/transparencia/informe/show/5/51/3
Posteriormente elixir a folla de Taxas de ocupación, preferencia e adecuación </t>
    </r>
  </si>
  <si>
    <r>
      <rPr>
        <b/>
        <sz val="10"/>
        <rFont val="Calibri"/>
        <family val="2"/>
        <scheme val="minor"/>
      </rPr>
      <t xml:space="preserve">Só cubrir o Resultado, é un indicador informativo
</t>
    </r>
    <r>
      <rPr>
        <sz val="10"/>
        <rFont val="Calibri"/>
        <family val="2"/>
        <scheme val="minor"/>
      </rPr>
      <t>Introducir a inserción laboral da da titulación da secretaría virtual
https://secretaria.uvigo.gal/uv/web/transparencia/grupo/show/5/69</t>
    </r>
  </si>
  <si>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</si>
  <si>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</si>
  <si>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</si>
  <si>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</si>
  <si>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</si>
  <si>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</si>
  <si>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</si>
  <si>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</si>
  <si>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color theme="1"/>
        <rFont val="Calibri"/>
        <family val="2"/>
        <scheme val="minor"/>
      </rPr>
      <t xml:space="preserve">Cubrir Meta e Resultado
</t>
    </r>
    <r>
      <rPr>
        <sz val="10"/>
        <color theme="1"/>
        <rFont val="Calibri"/>
        <family val="2"/>
        <scheme val="minor"/>
      </rPr>
      <t xml:space="preserve">% estudantes en prácticas sobre matrícula da titulación do documentos </t>
    </r>
    <r>
      <rPr>
        <i/>
        <sz val="10"/>
        <color theme="1"/>
        <rFont val="Calibri"/>
        <family val="2"/>
        <scheme val="minor"/>
      </rPr>
      <t>"prácticas"</t>
    </r>
    <r>
      <rPr>
        <sz val="10"/>
        <color theme="1"/>
        <rFont val="Calibri"/>
        <family val="2"/>
        <scheme val="minor"/>
      </rPr>
      <t xml:space="preserve"> https://secretaria.uvigo.gal/uv/web/transparencia/informe/show/5/5/9</t>
    </r>
  </si>
  <si>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</si>
  <si>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</si>
  <si>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</si>
  <si>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t>Cubrir Meta e Resultado
Este indicador está establecido polo centro, e está asociado a esta titulación.</t>
  </si>
  <si>
    <r>
      <rPr>
        <b/>
        <sz val="10"/>
        <rFont val="Calibri"/>
        <family val="2"/>
        <scheme val="minor"/>
      </rPr>
      <t xml:space="preserve">Só cubrir o Resultado, é un indicador informativo
</t>
    </r>
    <r>
      <rPr>
        <sz val="10"/>
        <rFont val="Calibri"/>
        <family val="2"/>
        <scheme val="minor"/>
      </rPr>
      <t>Nº de estudantado incluído no PAT</t>
    </r>
  </si>
  <si>
    <t>AC-01: Acceso, Evolución e Expedición de Titulos Oficiais</t>
  </si>
  <si>
    <t xml:space="preserve">Nº dos obxectivos I3-1 e I3-2 que se acadan </t>
  </si>
  <si>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</si>
  <si>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Indicadores de formación do PDI</t>
  </si>
  <si>
    <t xml:space="preserve">Nº dos obxectivos I5-1 e I5-2 que se acadan </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</si>
  <si>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</si>
  <si>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</si>
  <si>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</si>
  <si>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</si>
  <si>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</si>
  <si>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</si>
  <si>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</si>
  <si>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</si>
  <si>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</si>
  <si>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</si>
  <si>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</si>
  <si>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 xml:space="preserve">Nº dos obxectivos I50-11 ata I50-20 que se acadan </t>
  </si>
  <si>
    <t xml:space="preserve">% Obxectivos conseguidos </t>
  </si>
  <si>
    <t>Lenda de cores</t>
  </si>
  <si>
    <t>≥75% Obxectivos acadados</t>
  </si>
  <si>
    <t>≥50% Obxectivos acadados</t>
  </si>
  <si>
    <t>≥25% Obxectivos acadados</t>
  </si>
  <si>
    <t>&lt;25% Obxectivos acadados</t>
  </si>
  <si>
    <t>0% Obxectivos acadados</t>
  </si>
  <si>
    <t>Satisfacción do Profesorado coa orientación académica recibida no centro</t>
  </si>
  <si>
    <t>I24-4</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</si>
  <si>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</si>
  <si>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</si>
  <si>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</si>
  <si>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</si>
  <si>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</si>
  <si>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</si>
  <si>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r>
      <t xml:space="preserve">Só Cubrir a Meta entre os valores [0-10]
</t>
    </r>
    <r>
      <rPr>
        <sz val="10"/>
        <rFont val="Calibri"/>
        <family val="2"/>
        <scheme val="minor"/>
      </rPr>
      <t xml:space="preserve">Nº dos obxectivos I50-1 ata I50-10 que se acadan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</si>
  <si>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</si>
  <si>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</si>
  <si>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</si>
  <si>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</si>
  <si>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</si>
  <si>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</si>
  <si>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</si>
  <si>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</si>
  <si>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</si>
  <si>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</si>
  <si>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 xml:space="preserve"> Indicadores do programa estratexico do centro asociado á Titulación</t>
  </si>
  <si>
    <t>Curso X+2</t>
  </si>
  <si>
    <t>I50-28</t>
  </si>
  <si>
    <t>Indicador 28</t>
  </si>
  <si>
    <t>I50-29</t>
  </si>
  <si>
    <t>Indicador 29</t>
  </si>
  <si>
    <t>I50-30</t>
  </si>
  <si>
    <t>Indicador 30</t>
  </si>
  <si>
    <t>I20-5</t>
  </si>
  <si>
    <t>Índice de satisfacción de entidades empregadoras coas titulacións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</si>
  <si>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</si>
  <si>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</si>
  <si>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</si>
  <si>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t>Grado en Geografía e Historia</t>
  </si>
  <si>
    <t>Geografía: Fundamentos de geografía física</t>
  </si>
  <si>
    <t>2023/24</t>
  </si>
  <si>
    <t>Historia: Introducción a la etnología</t>
  </si>
  <si>
    <t>Arte: Lenguajes y técnicas artísticas</t>
  </si>
  <si>
    <t>Idioma moderno: Inglés para humanidades</t>
  </si>
  <si>
    <t>Historia de América precolombina y colonial</t>
  </si>
  <si>
    <t>Geografía: Fundamentos de geografía humana</t>
  </si>
  <si>
    <t>Historia: Introducción a la historiografía</t>
  </si>
  <si>
    <t>Arte: Arte clásico</t>
  </si>
  <si>
    <t>Teoría y método de la arqueología</t>
  </si>
  <si>
    <t>Prehistoria universal</t>
  </si>
  <si>
    <t>Geografía: Espacios y sociedades</t>
  </si>
  <si>
    <t>Historia: Fuentes de información en humanidades</t>
  </si>
  <si>
    <t>Historia antigua universal</t>
  </si>
  <si>
    <t>Historia medieval universal</t>
  </si>
  <si>
    <t>Paleografía</t>
  </si>
  <si>
    <t>Historia: Metodología de la historia</t>
  </si>
  <si>
    <t>Historia moderna universal</t>
  </si>
  <si>
    <t>Historia contemporánea universal</t>
  </si>
  <si>
    <t>Historia del arte medieval</t>
  </si>
  <si>
    <t>Arqueología aplicada</t>
  </si>
  <si>
    <t>Historia antigua de la Península Ibérica</t>
  </si>
  <si>
    <t>Historia del arte moderno</t>
  </si>
  <si>
    <t>Historia medieval de la Península Ibérica</t>
  </si>
  <si>
    <t>Prehistoria de la Península Ibérica</t>
  </si>
  <si>
    <t>Geografía aplicada. Territorio y paisaje</t>
  </si>
  <si>
    <t>Historia contemporánea de España</t>
  </si>
  <si>
    <t>Historia del arte contemporáneo</t>
  </si>
  <si>
    <t>Historia moderna de España</t>
  </si>
  <si>
    <t>Mundo actual</t>
  </si>
  <si>
    <t>Sistemas de representación geográfica</t>
  </si>
  <si>
    <t>Historia de América contemporánea</t>
  </si>
  <si>
    <t>Historia de las religiones</t>
  </si>
  <si>
    <t>Historia antigua del noroeste de la Península Ibérica</t>
  </si>
  <si>
    <t>Historia del arte de Galicia</t>
  </si>
  <si>
    <t>Historia medieval de Galicia</t>
  </si>
  <si>
    <t>Geografía de Galicia</t>
  </si>
  <si>
    <t>Mentalidad, identidad y cambio social</t>
  </si>
  <si>
    <t>Historia contemporánea de Galicia</t>
  </si>
  <si>
    <t>Historia moderna de Galicia</t>
  </si>
  <si>
    <t>Prehistoria del noroeste de la Península Ibérica</t>
  </si>
  <si>
    <t>Prácticas externas</t>
  </si>
  <si>
    <t>Trabajo de Fin de Grado</t>
  </si>
  <si>
    <t>Curso</t>
  </si>
  <si>
    <t>Máster Universitario en Arqueología y Ciencias de la Antigüedad</t>
  </si>
  <si>
    <t>Excavación</t>
  </si>
  <si>
    <t>Paleoambiente y arqueología</t>
  </si>
  <si>
    <t>Procesado y gestión de la evidencia arqueológica</t>
  </si>
  <si>
    <t>Iniciación a la investigación en arqueología y ciencas de la Antigüedad</t>
  </si>
  <si>
    <t>Ocupación del territorio en el noroeste peninsular</t>
  </si>
  <si>
    <t>Cultura material romana y tardoantigua</t>
  </si>
  <si>
    <t>Prácticum</t>
  </si>
  <si>
    <t>Arqueoloxía de Mesopotamia</t>
  </si>
  <si>
    <t>Historia del arte griego</t>
  </si>
  <si>
    <t>Máster Universitario en Valoración, Gestión y Protección del Patrimonio Cultural</t>
  </si>
  <si>
    <t>Concepto y Categorías del Patrimonio Cultural</t>
  </si>
  <si>
    <t>Valor y Significado del Patrimonio Cultural</t>
  </si>
  <si>
    <t>Protección Jurídica del Patrimonio Cultural</t>
  </si>
  <si>
    <t>Figuras de Intervención y Gestión de Proyectos</t>
  </si>
  <si>
    <t>Nuevos Modos de Gestión y Protección del Patrimonio Cultural</t>
  </si>
  <si>
    <t>Técnicas de Representación CAD do Patrimonio</t>
  </si>
  <si>
    <t>Tecnologías SIG para el Inventario del Patrimonio Cultural</t>
  </si>
  <si>
    <t>Técnicas de Documentación Cartográfica 2D y 3D del Patrimonio Cultural</t>
  </si>
  <si>
    <t>Técnicas de Prospección del Subsuelo Superficial</t>
  </si>
  <si>
    <t>Introducción a la topografía y producción cartográfica</t>
  </si>
  <si>
    <t>Caracterización y Documentación Histórico-Artística</t>
  </si>
  <si>
    <t>Territorios y Paisaje Cultural</t>
  </si>
  <si>
    <t>Historia, Memoria, Identidad y Patrimonio Cultural</t>
  </si>
  <si>
    <t>Difusión y Socialización del Patrimonio Cultural</t>
  </si>
  <si>
    <t>Diseño de Exposiciones y Modelos Expositivos</t>
  </si>
  <si>
    <t>Patrimonio Arquitectónico, Territorio y Paisaje Urbano</t>
  </si>
  <si>
    <t>Prácticas</t>
  </si>
  <si>
    <t>Educación patrimonial e innovación social</t>
  </si>
  <si>
    <t>Patrimonio cultural y turismo</t>
  </si>
  <si>
    <t>Introducción a la evaluación estructural de construcciones patrimoniales</t>
  </si>
  <si>
    <t>Técnicas no destructivas para la evaluación del patrimonio cultural inmueble</t>
  </si>
  <si>
    <t>Trabajo Fin de Máster</t>
  </si>
  <si>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</si>
  <si>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</si>
  <si>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</si>
  <si>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</si>
  <si>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</si>
  <si>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</si>
  <si>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</si>
  <si>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</si>
  <si>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</si>
  <si>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</si>
  <si>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</si>
  <si>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</si>
  <si>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</si>
  <si>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</si>
  <si>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</si>
  <si>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</si>
  <si>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</si>
  <si>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</si>
  <si>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</si>
  <si>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</si>
  <si>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</si>
  <si>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</si>
  <si>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</si>
  <si>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</si>
  <si>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</si>
  <si>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</si>
  <si>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</si>
  <si>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</si>
  <si>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</si>
  <si>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</si>
  <si>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</si>
  <si>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</si>
  <si>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</si>
  <si>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</si>
  <si>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</si>
  <si>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</si>
  <si>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</si>
  <si>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</si>
  <si>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</si>
  <si>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</si>
  <si>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</si>
  <si>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Posteriormente indicar o Nº de profesorado da titulación e neste curso.
</t>
    </r>
    <r>
      <rPr>
        <b/>
        <sz val="10"/>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</si>
  <si>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</si>
  <si>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t>--</t>
  </si>
  <si>
    <t>% de materias que acadan unha Taxa de Rendemento de XX%</t>
  </si>
  <si>
    <t>Xº de materias que acadan unha Taxa de Éxito de XX%</t>
  </si>
  <si>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23/24</t>
    </r>
  </si>
  <si>
    <t>Curso 2023-2024</t>
  </si>
  <si>
    <t>Curso 2023/2024</t>
  </si>
  <si>
    <t>Novembro 2025</t>
  </si>
  <si>
    <t>I50-01</t>
  </si>
  <si>
    <r>
      <rPr>
        <b/>
        <sz val="10"/>
        <color theme="1"/>
        <rFont val="Calibri"/>
        <family val="2"/>
        <scheme val="minor"/>
      </rPr>
      <t xml:space="preserve">Meta: </t>
    </r>
    <r>
      <rPr>
        <sz val="10"/>
        <color theme="1"/>
        <rFont val="Calibri"/>
        <family val="2"/>
        <scheme val="minor"/>
      </rPr>
      <t>Valor da taxa de éxito entre 90 e 95%</t>
    </r>
  </si>
  <si>
    <r>
      <rPr>
        <b/>
        <sz val="10"/>
        <color theme="1"/>
        <rFont val="Calibri"/>
        <family val="2"/>
        <scheme val="minor"/>
      </rPr>
      <t xml:space="preserve">Meta: </t>
    </r>
    <r>
      <rPr>
        <sz val="10"/>
        <color theme="1"/>
        <rFont val="Calibri"/>
        <family val="2"/>
        <scheme val="minor"/>
      </rPr>
      <t>Valor da taxa de eficiencia entre 85 e 90%</t>
    </r>
  </si>
  <si>
    <r>
      <rPr>
        <b/>
        <sz val="10"/>
        <color theme="1"/>
        <rFont val="Calibri"/>
        <family val="2"/>
        <scheme val="minor"/>
      </rPr>
      <t xml:space="preserve">Meta: </t>
    </r>
    <r>
      <rPr>
        <sz val="10"/>
        <color theme="1"/>
        <rFont val="Calibri"/>
        <family val="2"/>
        <scheme val="minor"/>
      </rPr>
      <t>Valor da taxa de avaliación entre 80 e 85%</t>
    </r>
  </si>
  <si>
    <t>I51-1</t>
  </si>
  <si>
    <r>
      <rPr>
        <b/>
        <sz val="10"/>
        <color theme="1"/>
        <rFont val="Calibri"/>
        <family val="2"/>
        <scheme val="minor"/>
      </rPr>
      <t xml:space="preserve">Meta: </t>
    </r>
    <r>
      <rPr>
        <sz val="10"/>
        <color theme="1"/>
        <rFont val="Calibri"/>
        <family val="2"/>
        <scheme val="minor"/>
      </rPr>
      <t>15% do PDI que imparte docencia nesta titulación</t>
    </r>
  </si>
  <si>
    <t>I51-3</t>
  </si>
  <si>
    <t>I52</t>
  </si>
  <si>
    <t>Cumprimento sistemático por parte dos integrantes da comunidade das indicacións e</t>
  </si>
  <si>
    <r>
      <rPr>
        <b/>
        <sz val="10"/>
        <color theme="1"/>
        <rFont val="Calibri"/>
        <family val="2"/>
        <scheme val="minor"/>
      </rPr>
      <t xml:space="preserve">Meta: </t>
    </r>
    <r>
      <rPr>
        <sz val="10"/>
        <color theme="1"/>
        <rFont val="Calibri"/>
        <family val="2"/>
        <scheme val="minor"/>
      </rPr>
      <t>100% do PDI que imparte docencia nesta titulación</t>
    </r>
  </si>
  <si>
    <t>I55-1</t>
  </si>
  <si>
    <r>
      <rPr>
        <b/>
        <sz val="10"/>
        <color theme="1"/>
        <rFont val="Calibri"/>
        <family val="2"/>
        <scheme val="minor"/>
      </rPr>
      <t>Meta:</t>
    </r>
    <r>
      <rPr>
        <sz val="10"/>
        <color theme="1"/>
        <rFont val="Calibri"/>
        <family val="2"/>
        <scheme val="minor"/>
      </rPr>
      <t xml:space="preserve"> 31 sexenios</t>
    </r>
  </si>
  <si>
    <t>I55-2</t>
  </si>
  <si>
    <t>Número de sexenios totais do PDI</t>
  </si>
  <si>
    <t>Porcentaxe do PDI que imparte as súas clases en galego ou en inglés</t>
  </si>
  <si>
    <t>I53-1 e I54-1</t>
  </si>
  <si>
    <t>Participación do PDI en actividades de formación sobre innovación metodolóxica e atención á diversidade ofertadas pola EAFP</t>
  </si>
  <si>
    <t>I53-3 e I54-3</t>
  </si>
  <si>
    <t>I53-2 e I53-2</t>
  </si>
  <si>
    <t>I56-1</t>
  </si>
  <si>
    <t>Índice de participación do estudantado nas Enquisas de satisfacción</t>
  </si>
  <si>
    <r>
      <rPr>
        <b/>
        <sz val="10"/>
        <color theme="1"/>
        <rFont val="Calibri"/>
        <family val="2"/>
        <scheme val="minor"/>
      </rPr>
      <t>Meta:</t>
    </r>
    <r>
      <rPr>
        <sz val="10"/>
        <color theme="1"/>
        <rFont val="Calibri"/>
        <family val="2"/>
        <scheme val="minor"/>
      </rPr>
      <t xml:space="preserve"> 35-65%</t>
    </r>
  </si>
  <si>
    <t>I56-2</t>
  </si>
  <si>
    <t>I56-3</t>
  </si>
  <si>
    <t>I57-1</t>
  </si>
  <si>
    <r>
      <rPr>
        <b/>
        <sz val="10"/>
        <color theme="1"/>
        <rFont val="Calibri"/>
        <family val="2"/>
        <scheme val="minor"/>
      </rPr>
      <t>Meta:</t>
    </r>
    <r>
      <rPr>
        <sz val="10"/>
        <color theme="1"/>
        <rFont val="Calibri"/>
        <family val="2"/>
        <scheme val="minor"/>
      </rPr>
      <t xml:space="preserve"> 3-3,5</t>
    </r>
  </si>
  <si>
    <t>I57-2</t>
  </si>
  <si>
    <t>I58-1</t>
  </si>
  <si>
    <t>Valor medio acadado nas enquisas de satisfacción polo estudantado</t>
  </si>
  <si>
    <t>Índice de participación do PDI  nas Enquisas de satisfacción</t>
  </si>
  <si>
    <r>
      <rPr>
        <b/>
        <sz val="10"/>
        <color theme="1"/>
        <rFont val="Calibri"/>
        <family val="2"/>
        <scheme val="minor"/>
      </rPr>
      <t xml:space="preserve">Meta: </t>
    </r>
    <r>
      <rPr>
        <sz val="10"/>
        <color theme="1"/>
        <rFont val="Calibri"/>
        <family val="2"/>
        <scheme val="minor"/>
      </rPr>
      <t>75-95%</t>
    </r>
  </si>
  <si>
    <t>I58-2</t>
  </si>
  <si>
    <t>I59-1</t>
  </si>
  <si>
    <t>Valor medio acadado nas enquisas de satisfacción polo PDI</t>
  </si>
  <si>
    <r>
      <rPr>
        <b/>
        <sz val="10"/>
        <color theme="1"/>
        <rFont val="Calibri"/>
        <family val="2"/>
        <scheme val="minor"/>
      </rPr>
      <t>Meta:</t>
    </r>
    <r>
      <rPr>
        <sz val="10"/>
        <color theme="1"/>
        <rFont val="Calibri"/>
        <family val="2"/>
        <scheme val="minor"/>
      </rPr>
      <t xml:space="preserve"> 4-4,5</t>
    </r>
  </si>
  <si>
    <t>I59-2</t>
  </si>
  <si>
    <t>I60-1</t>
  </si>
  <si>
    <t>Índice de participación do PTXAS  nas Enquisas de satisfacción</t>
  </si>
  <si>
    <t>I60-2</t>
  </si>
  <si>
    <t>Índice de participación do PXAS nas Enquisas de satisfacción</t>
  </si>
  <si>
    <t>I60-3</t>
  </si>
  <si>
    <t>Índice de participación do PTXAS nas Enquisas de satisfacción</t>
  </si>
  <si>
    <t>I61-1</t>
  </si>
  <si>
    <t>Valor medio acadado nas enquisas de satisfacción polo PTXAS</t>
  </si>
  <si>
    <r>
      <rPr>
        <b/>
        <sz val="10"/>
        <color theme="1"/>
        <rFont val="Calibri"/>
        <family val="2"/>
        <scheme val="minor"/>
      </rPr>
      <t>Meta:</t>
    </r>
    <r>
      <rPr>
        <sz val="10"/>
        <color theme="1"/>
        <rFont val="Calibri"/>
        <family val="2"/>
        <scheme val="minor"/>
      </rPr>
      <t xml:space="preserve"> 3,75-4,25</t>
    </r>
  </si>
  <si>
    <t>I61-2</t>
  </si>
  <si>
    <t>I61-3</t>
  </si>
  <si>
    <t>I62-2</t>
  </si>
  <si>
    <t>PDI a tempo completo</t>
  </si>
  <si>
    <r>
      <rPr>
        <b/>
        <sz val="10"/>
        <color theme="1"/>
        <rFont val="Calibri"/>
        <family val="2"/>
        <scheme val="minor"/>
      </rPr>
      <t>Meta:</t>
    </r>
    <r>
      <rPr>
        <sz val="10"/>
        <color theme="1"/>
        <rFont val="Calibri"/>
        <family val="2"/>
        <scheme val="minor"/>
      </rPr>
      <t xml:space="preserve"> 15 + x</t>
    </r>
  </si>
  <si>
    <t>I62-1</t>
  </si>
  <si>
    <t>I64</t>
  </si>
  <si>
    <t>Elaboración dun programa que recolla accións encaminadas ao aforro enerxético</t>
  </si>
  <si>
    <r>
      <rPr>
        <b/>
        <sz val="10"/>
        <color theme="1"/>
        <rFont val="Calibri"/>
        <family val="2"/>
        <scheme val="minor"/>
      </rPr>
      <t>Meta:</t>
    </r>
    <r>
      <rPr>
        <sz val="10"/>
        <color theme="1"/>
        <rFont val="Calibri"/>
        <family val="2"/>
        <scheme val="minor"/>
      </rPr>
      <t xml:space="preserve"> elaboración do programa = 100%</t>
    </r>
  </si>
  <si>
    <t>I65</t>
  </si>
  <si>
    <t>Solicitudes enviadas dende o decanato ás instancias con competencias en recursos materiais e servizos e reunións celebradas coas mesmas</t>
  </si>
  <si>
    <r>
      <rPr>
        <b/>
        <sz val="10"/>
        <color theme="1"/>
        <rFont val="Calibri"/>
        <family val="2"/>
        <scheme val="minor"/>
      </rPr>
      <t>Meta:</t>
    </r>
    <r>
      <rPr>
        <sz val="10"/>
        <color theme="1"/>
        <rFont val="Calibri"/>
        <family val="2"/>
        <scheme val="minor"/>
      </rPr>
      <t xml:space="preserve"> mínimo de unha reunión</t>
    </r>
  </si>
  <si>
    <t>I66</t>
  </si>
  <si>
    <t>Número de convenios vixentes con ditas institucións públicas e privada</t>
  </si>
  <si>
    <r>
      <rPr>
        <b/>
        <sz val="10"/>
        <color theme="1"/>
        <rFont val="Calibri"/>
        <family val="2"/>
        <scheme val="minor"/>
      </rPr>
      <t>Meta:</t>
    </r>
    <r>
      <rPr>
        <sz val="10"/>
        <color theme="1"/>
        <rFont val="Calibri"/>
        <family val="2"/>
        <scheme val="minor"/>
      </rPr>
      <t xml:space="preserve"> 10-15</t>
    </r>
  </si>
  <si>
    <t>I67</t>
  </si>
  <si>
    <t>Número de actuacións levadas a cabo no marco dos convenios vixentes con institucións públicas e privadas</t>
  </si>
  <si>
    <r>
      <rPr>
        <b/>
        <sz val="10"/>
        <color theme="1"/>
        <rFont val="Calibri"/>
        <family val="2"/>
        <scheme val="minor"/>
      </rPr>
      <t>Meta:</t>
    </r>
    <r>
      <rPr>
        <sz val="10"/>
        <color theme="1"/>
        <rFont val="Calibri"/>
        <family val="2"/>
        <scheme val="minor"/>
      </rPr>
      <t xml:space="preserve">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</si>
</sst>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0%;\(0%\)"/>
    <numFmt numFmtId="167" formatCode="0.000%"/>
  </numFmts>
  <fonts count="100">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sz val="10"/>
      <color theme="0"/>
      <name val="Calibri"/>
      <family val="2"/>
      <scheme val="minor"/>
    </font>
    <font>
      <sz val="18"/>
      <color theme="1"/>
      <name val="Arial"/>
      <family val="2"/>
    </font>
    <font>
      <b/>
      <sz val="12"/>
      <color theme="1"/>
      <name val="Arial Black"/>
      <family val="2"/>
    </font>
    <font>
      <sz val="12"/>
      <color theme="1"/>
      <name val="Arial Black"/>
      <family val="2"/>
    </font>
    <font>
      <sz val="11"/>
      <color theme="1"/>
      <name val="Arial Black"/>
      <family val="2"/>
    </font>
    <font>
      <b/>
      <sz val="9"/>
      <name val="Calibri"/>
      <family val="2"/>
      <scheme val="minor"/>
    </font>
    <font>
      <sz val="10"/>
      <color theme="3"/>
      <name val="Calibri"/>
      <family val="2"/>
      <scheme val="minor"/>
    </font>
    <font>
      <sz val="11"/>
      <color theme="3"/>
      <name val="Calibri"/>
      <family val="2"/>
      <scheme val="minor"/>
    </font>
    <font>
      <sz val="11"/>
      <color rgb="FFFFFFFF"/>
      <name val="Calibri"/>
      <family val="2"/>
      <scheme val="minor"/>
    </font>
    <font>
      <sz val="11"/>
      <color rgb="FF808080"/>
      <name val="Calibri"/>
      <family val="2"/>
      <scheme val="minor"/>
    </font>
    <font>
      <b/>
      <sz val="10"/>
      <color rgb="FF000000"/>
      <name val="Calibri"/>
      <family val="2"/>
      <scheme val="minor"/>
    </font>
    <font>
      <sz val="10"/>
      <color rgb="FF000000"/>
      <name val="Calibri"/>
      <family val="2"/>
      <scheme val="minor"/>
    </font>
    <font>
      <b/>
      <sz val="14"/>
      <color rgb="FFFFFFFF"/>
      <name val="Calibri"/>
      <family val="2"/>
      <scheme val="minor"/>
    </font>
    <font>
      <b/>
      <sz val="14"/>
      <color rgb="FF000000"/>
      <name val="Calibri"/>
      <family val="2"/>
      <scheme val="minor"/>
    </font>
    <font>
      <sz val="11"/>
      <name val="Calibri"/>
      <family val="2"/>
      <scheme val="minor"/>
    </font>
    <font>
      <b/>
      <sz val="18"/>
      <color theme="1"/>
      <name val="Arial"/>
      <family val="2"/>
    </font>
    <font>
      <b/>
      <sz val="14"/>
      <color theme="1"/>
      <name val="Calibri"/>
      <family val="2"/>
    </font>
    <font>
      <b/>
      <sz val="18"/>
      <name val="Arial"/>
      <family val="2"/>
    </font>
    <font>
      <b/>
      <sz val="12"/>
      <name val="Arial Black"/>
      <family val="2"/>
    </font>
    <font>
      <sz val="18"/>
      <name val="Arial"/>
      <family val="2"/>
    </font>
    <font>
      <sz val="12"/>
      <name val="Arial Black"/>
      <family val="2"/>
    </font>
    <font>
      <sz val="11"/>
      <name val="Arial Black"/>
      <family val="2"/>
    </font>
    <font>
      <sz val="18"/>
      <color rgb="FF000000"/>
      <name val="Calibri"/>
      <family val="2"/>
      <scheme val="minor"/>
    </font>
    <font>
      <b/>
      <sz val="18"/>
      <color rgb="FF000000"/>
      <name val="Calibri"/>
      <family val="2"/>
      <scheme val="minor"/>
    </font>
    <font>
      <sz val="11"/>
      <color theme="0"/>
      <name val="Arial Black"/>
      <family val="2"/>
    </font>
    <font>
      <sz val="8"/>
      <color rgb="FF35383A"/>
      <name val="Open Sans"/>
    </font>
    <font>
      <sz val="8"/>
      <color rgb="FF4A4A4A"/>
      <name val="Arial"/>
      <family val="2"/>
    </font>
  </fonts>
  <fills count="25">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F2F2F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EB99"/>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5D5D"/>
        <bgColor indexed="64"/>
      </patternFill>
    </fill>
    <fill>
      <patternFill patternType="solid">
        <fgColor rgb="FFFFFFFF"/>
      </patternFill>
    </fill>
  </fills>
  <borders count="85">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thin">
        <color auto="1"/>
      </right>
      <top style="thin">
        <color auto="1"/>
      </top>
      <bottom/>
      <diagonal/>
    </border>
    <border>
      <left/>
      <right style="medium">
        <color auto="1"/>
      </right>
      <top/>
      <bottom/>
      <diagonal/>
    </border>
    <border>
      <left/>
      <right style="thin">
        <color auto="1"/>
      </right>
      <top/>
      <bottom style="thin">
        <color auto="1"/>
      </bottom>
      <diagonal/>
    </border>
    <border>
      <left/>
      <right style="thin">
        <color auto="1"/>
      </right>
      <top/>
      <bottom/>
      <diagonal/>
    </border>
    <border>
      <left/>
      <right style="medium">
        <color auto="1"/>
      </right>
      <top/>
      <bottom style="medium">
        <color auto="1"/>
      </bottom>
      <diagonal/>
    </border>
    <border>
      <left/>
      <right style="medium">
        <color auto="1"/>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theme="9" tint="-0.249977111117893"/>
      </left>
      <right/>
      <top/>
      <bottom style="thin">
        <color auto="1"/>
      </bottom>
      <diagonal/>
    </border>
    <border>
      <left/>
      <right style="thin">
        <color theme="9" tint="-0.249977111117893"/>
      </right>
      <top/>
      <bottom style="thin">
        <color auto="1"/>
      </bottom>
      <diagonal/>
    </border>
    <border>
      <left style="thin">
        <color theme="9" tint="-0.249977111117893"/>
      </left>
      <right/>
      <top/>
      <bottom style="thin">
        <color theme="9" tint="-0.249977111117893"/>
      </bottom>
      <diagonal/>
    </border>
    <border>
      <left/>
      <right style="thin">
        <color theme="9" tint="-0.249977111117893"/>
      </right>
      <top/>
      <bottom style="thin">
        <color theme="9" tint="-0.249977111117893"/>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theme="9"/>
      </left>
      <right style="medium">
        <color theme="9"/>
      </right>
      <top/>
      <bottom style="medium">
        <color theme="9"/>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9"/>
      </left>
      <right/>
      <top style="medium">
        <color theme="9"/>
      </top>
      <bottom style="medium">
        <color theme="9"/>
      </bottom>
      <diagonal/>
    </border>
    <border>
      <left/>
      <right/>
      <top style="medium">
        <color theme="9"/>
      </top>
      <bottom style="medium">
        <color theme="9"/>
      </bottom>
      <diagonal/>
    </border>
    <border>
      <left/>
      <right style="medium">
        <color theme="9"/>
      </right>
      <top style="medium">
        <color theme="9"/>
      </top>
      <bottom style="medium">
        <color theme="9"/>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s>
  <cellStyleXfs count="5">
    <xf numFmtId="0" fontId="0" fillId="0" borderId="0"/>
    <xf numFmtId="9" fontId="25" fillId="0" borderId="0" applyFont="0" applyFill="0" applyBorder="0" applyAlignment="0" applyProtection="0"/>
    <xf numFmtId="43" fontId="25" fillId="0" borderId="0" applyFont="0" applyFill="0" applyBorder="0" applyAlignment="0" applyProtection="0"/>
    <xf numFmtId="0" fontId="53" fillId="0" borderId="0" applyNumberFormat="0" applyFill="0" applyBorder="0" applyAlignment="0" applyProtection="0"/>
    <xf numFmtId="0" fontId="61" fillId="0" borderId="0"/>
  </cellStyleXfs>
  <cellXfs count="642">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26" fillId="2" borderId="11" xfId="0" applyFont="1" applyFill="1" applyBorder="1" applyAlignment="1">
      <alignment vertical="center" wrapText="1"/>
    </xf>
    <xf numFmtId="0" fontId="26" fillId="3" borderId="0" xfId="0" applyFont="1" applyFill="1" applyAlignment="1">
      <alignment vertical="center" wrapText="1"/>
    </xf>
    <xf numFmtId="0" fontId="26"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26" fillId="2" borderId="14" xfId="0" applyFont="1" applyFill="1" applyBorder="1" applyAlignment="1">
      <alignment vertical="center" wrapText="1"/>
    </xf>
    <xf numFmtId="0" fontId="0" fillId="0" borderId="0" xfId="0" applyAlignment="1">
      <alignment horizontal="left" vertical="center" wrapText="1"/>
    </xf>
    <xf numFmtId="0" fontId="21" fillId="0" borderId="0" xfId="0" applyFont="1" applyAlignment="1">
      <alignment horizontal="center" vertical="center"/>
    </xf>
    <xf numFmtId="14" fontId="21" fillId="0" borderId="0" xfId="0" applyNumberFormat="1" applyFont="1" applyAlignment="1">
      <alignment horizontal="center" vertical="center"/>
    </xf>
    <xf numFmtId="0" fontId="24" fillId="4" borderId="28" xfId="0" applyFont="1" applyFill="1" applyBorder="1" applyAlignment="1">
      <alignment horizontal="center" vertical="center" wrapText="1"/>
    </xf>
    <xf numFmtId="0" fontId="32" fillId="0" borderId="0" xfId="0" applyFont="1" applyAlignment="1">
      <alignment horizontal="left" vertical="center" wrapText="1"/>
    </xf>
    <xf numFmtId="0" fontId="27" fillId="0" borderId="0" xfId="0" applyFont="1" applyAlignment="1">
      <alignment horizontal="center" vertical="center" wrapText="1"/>
    </xf>
    <xf numFmtId="0" fontId="0" fillId="0" borderId="0" xfId="0" applyAlignment="1">
      <alignment horizontal="center" vertical="center" wrapText="1"/>
    </xf>
    <xf numFmtId="0" fontId="23" fillId="0" borderId="0" xfId="0" applyFont="1" applyAlignment="1">
      <alignment vertical="center" wrapText="1"/>
    </xf>
    <xf numFmtId="0" fontId="30" fillId="0" borderId="0" xfId="0" applyFont="1" applyAlignment="1">
      <alignment horizontal="left" vertical="center" wrapText="1"/>
    </xf>
    <xf numFmtId="0" fontId="30" fillId="0" borderId="0" xfId="0" applyFont="1" applyAlignment="1">
      <alignment vertical="center" wrapText="1"/>
    </xf>
    <xf numFmtId="0" fontId="26" fillId="2" borderId="11" xfId="0" applyFont="1" applyFill="1" applyBorder="1" applyAlignment="1">
      <alignment vertical="center"/>
    </xf>
    <xf numFmtId="0" fontId="26" fillId="3" borderId="11" xfId="0" applyFont="1" applyFill="1" applyBorder="1" applyAlignment="1">
      <alignment vertical="center" wrapText="1"/>
    </xf>
    <xf numFmtId="0" fontId="36" fillId="3" borderId="0" xfId="0" applyFont="1" applyFill="1" applyAlignment="1">
      <alignment horizontal="left" vertical="center"/>
    </xf>
    <xf numFmtId="0" fontId="36" fillId="3" borderId="0" xfId="0" applyFont="1" applyFill="1" applyAlignment="1">
      <alignment horizontal="left" vertical="center" wrapText="1"/>
    </xf>
    <xf numFmtId="0" fontId="35" fillId="3" borderId="0" xfId="0" applyFont="1" applyFill="1" applyAlignment="1">
      <alignment horizontal="center" vertical="center"/>
    </xf>
    <xf numFmtId="0" fontId="35" fillId="3" borderId="0" xfId="0" applyFont="1" applyFill="1" applyAlignment="1">
      <alignment horizontal="left" vertical="center" wrapText="1"/>
    </xf>
    <xf numFmtId="0" fontId="35" fillId="3" borderId="0" xfId="0" applyFont="1" applyFill="1" applyAlignment="1">
      <alignment vertical="center"/>
    </xf>
    <xf numFmtId="0" fontId="36" fillId="2" borderId="0" xfId="0" applyFont="1" applyFill="1" applyAlignment="1">
      <alignment horizontal="left" vertical="center"/>
    </xf>
    <xf numFmtId="0" fontId="36" fillId="2" borderId="0" xfId="0" applyFont="1" applyFill="1" applyAlignment="1">
      <alignment horizontal="left" vertical="center" wrapText="1"/>
    </xf>
    <xf numFmtId="0" fontId="35" fillId="2" borderId="0" xfId="0" applyFont="1" applyFill="1" applyAlignment="1">
      <alignment horizontal="center" vertical="center"/>
    </xf>
    <xf numFmtId="0" fontId="35" fillId="2" borderId="0" xfId="0" applyFont="1" applyFill="1" applyAlignment="1">
      <alignment horizontal="left" vertical="center" wrapText="1"/>
    </xf>
    <xf numFmtId="0" fontId="35" fillId="2" borderId="0" xfId="0" applyFont="1" applyFill="1" applyAlignment="1">
      <alignment vertical="center"/>
    </xf>
    <xf numFmtId="0" fontId="36" fillId="6" borderId="2" xfId="0" applyFont="1" applyFill="1" applyBorder="1" applyAlignment="1">
      <alignment horizontal="left" vertical="center"/>
    </xf>
    <xf numFmtId="0" fontId="36" fillId="6" borderId="4" xfId="0" applyFont="1" applyFill="1" applyBorder="1" applyAlignment="1">
      <alignment horizontal="left" vertical="center" wrapText="1"/>
    </xf>
    <xf numFmtId="0" fontId="35" fillId="6" borderId="4" xfId="0" applyFont="1" applyFill="1" applyBorder="1" applyAlignment="1">
      <alignment horizontal="center" vertical="center"/>
    </xf>
    <xf numFmtId="0" fontId="35" fillId="6" borderId="18" xfId="0" applyFont="1" applyFill="1" applyBorder="1" applyAlignment="1">
      <alignment vertical="center" wrapText="1"/>
    </xf>
    <xf numFmtId="0" fontId="29" fillId="0" borderId="0" xfId="0" applyFont="1" applyAlignment="1">
      <alignment vertical="center"/>
    </xf>
    <xf numFmtId="0" fontId="32" fillId="7" borderId="2" xfId="0" applyFont="1" applyFill="1" applyBorder="1" applyAlignment="1">
      <alignment vertical="center"/>
    </xf>
    <xf numFmtId="0" fontId="32" fillId="7" borderId="4" xfId="0" applyFont="1" applyFill="1" applyBorder="1" applyAlignment="1">
      <alignment vertical="center"/>
    </xf>
    <xf numFmtId="0" fontId="33" fillId="5" borderId="31" xfId="0" applyFont="1" applyFill="1" applyBorder="1" applyAlignment="1">
      <alignment horizontal="center" vertical="center"/>
    </xf>
    <xf numFmtId="0" fontId="33" fillId="5" borderId="8" xfId="0" applyFont="1" applyFill="1" applyBorder="1" applyAlignment="1">
      <alignment horizontal="center" vertical="center"/>
    </xf>
    <xf numFmtId="2" fontId="0" fillId="0" borderId="0" xfId="0" applyNumberFormat="1" applyAlignment="1">
      <alignment horizontal="center" vertical="center"/>
    </xf>
    <xf numFmtId="0" fontId="27" fillId="0" borderId="1" xfId="0" applyFont="1" applyBorder="1" applyAlignment="1">
      <alignment horizontal="center" vertical="center" wrapText="1"/>
    </xf>
    <xf numFmtId="0" fontId="42" fillId="7" borderId="4" xfId="0" applyFont="1" applyFill="1" applyBorder="1" applyAlignment="1">
      <alignment vertical="center"/>
    </xf>
    <xf numFmtId="0" fontId="35" fillId="0" borderId="0" xfId="0" applyFont="1" applyAlignment="1">
      <alignment vertical="center"/>
    </xf>
    <xf numFmtId="0" fontId="33" fillId="5" borderId="7" xfId="0" applyFont="1" applyFill="1" applyBorder="1" applyAlignment="1">
      <alignment horizontal="center" vertical="center"/>
    </xf>
    <xf numFmtId="0" fontId="33" fillId="5" borderId="10" xfId="0" applyFont="1" applyFill="1" applyBorder="1" applyAlignment="1">
      <alignment horizontal="center" vertical="center"/>
    </xf>
    <xf numFmtId="0" fontId="41" fillId="0" borderId="7" xfId="0" applyFont="1" applyBorder="1" applyAlignment="1">
      <alignment horizontal="center" vertical="center"/>
    </xf>
    <xf numFmtId="0" fontId="41" fillId="0" borderId="10" xfId="0" applyFont="1" applyBorder="1" applyAlignment="1">
      <alignment horizontal="center" vertical="center"/>
    </xf>
    <xf numFmtId="0" fontId="36" fillId="2" borderId="7" xfId="0" applyFont="1" applyFill="1" applyBorder="1" applyAlignment="1">
      <alignment horizontal="left" vertical="center"/>
    </xf>
    <xf numFmtId="0" fontId="34" fillId="0" borderId="7" xfId="0" applyFont="1" applyBorder="1" applyAlignment="1">
      <alignment horizontal="center" vertical="center"/>
    </xf>
    <xf numFmtId="0" fontId="34" fillId="0" borderId="10" xfId="0" applyFont="1" applyBorder="1" applyAlignment="1">
      <alignment horizontal="center" vertical="center"/>
    </xf>
    <xf numFmtId="0" fontId="44" fillId="0" borderId="0" xfId="0" applyFont="1" applyAlignment="1">
      <alignment vertical="center"/>
    </xf>
    <xf numFmtId="0" fontId="24" fillId="4" borderId="33" xfId="0" applyFont="1" applyFill="1" applyBorder="1" applyAlignment="1">
      <alignment horizontal="center" vertical="center" wrapText="1"/>
    </xf>
    <xf numFmtId="0" fontId="24" fillId="0" borderId="0" xfId="0" applyFont="1" applyAlignment="1">
      <alignment vertical="center" wrapText="1"/>
    </xf>
    <xf numFmtId="0" fontId="33" fillId="0" borderId="0" xfId="0" applyFont="1" applyAlignment="1">
      <alignment horizontal="center" vertical="center" wrapText="1"/>
    </xf>
    <xf numFmtId="0" fontId="23" fillId="0" borderId="0" xfId="0" applyFont="1" applyAlignment="1">
      <alignment horizontal="center" vertical="center" wrapText="1"/>
    </xf>
    <xf numFmtId="0" fontId="43" fillId="5" borderId="0" xfId="0" applyFont="1" applyFill="1" applyAlignment="1">
      <alignment vertical="center" wrapText="1"/>
    </xf>
    <xf numFmtId="0" fontId="34" fillId="0" borderId="11" xfId="0" applyFont="1" applyBorder="1" applyAlignment="1">
      <alignment vertical="center" wrapText="1"/>
    </xf>
    <xf numFmtId="0" fontId="34" fillId="0" borderId="0" xfId="0" applyFont="1" applyAlignment="1">
      <alignment vertical="center" wrapText="1"/>
    </xf>
    <xf numFmtId="0" fontId="24" fillId="0" borderId="0" xfId="0" applyFont="1" applyAlignment="1">
      <alignment horizontal="center" vertical="center" wrapText="1"/>
    </xf>
    <xf numFmtId="0" fontId="50" fillId="6" borderId="11" xfId="0" applyFont="1" applyFill="1" applyBorder="1" applyAlignment="1">
      <alignment vertical="center"/>
    </xf>
    <xf numFmtId="0" fontId="50" fillId="6" borderId="11" xfId="0" applyFont="1" applyFill="1" applyBorder="1" applyAlignment="1">
      <alignment vertical="center" wrapText="1"/>
    </xf>
    <xf numFmtId="0" fontId="38" fillId="0" borderId="0" xfId="0" applyFont="1" applyAlignment="1">
      <alignment horizontal="center" vertical="center"/>
    </xf>
    <xf numFmtId="0" fontId="22" fillId="5" borderId="9" xfId="0" applyFont="1" applyFill="1" applyBorder="1" applyAlignment="1">
      <alignment vertical="center"/>
    </xf>
    <xf numFmtId="0" fontId="28" fillId="4" borderId="31" xfId="0" applyFont="1" applyFill="1" applyBorder="1" applyAlignment="1">
      <alignment vertical="center"/>
    </xf>
    <xf numFmtId="0" fontId="28" fillId="4" borderId="9" xfId="0" applyFont="1" applyFill="1" applyBorder="1" applyAlignment="1">
      <alignment vertical="center"/>
    </xf>
    <xf numFmtId="0" fontId="28" fillId="4" borderId="35" xfId="0" applyFont="1" applyFill="1" applyBorder="1" applyAlignment="1">
      <alignment vertical="center"/>
    </xf>
    <xf numFmtId="0" fontId="28" fillId="4" borderId="6" xfId="0" applyFont="1" applyFill="1" applyBorder="1" applyAlignment="1">
      <alignment vertical="center"/>
    </xf>
    <xf numFmtId="0" fontId="0" fillId="0" borderId="0" xfId="0" applyAlignment="1">
      <alignment horizontal="center" vertical="top"/>
    </xf>
    <xf numFmtId="0" fontId="0" fillId="0" borderId="29" xfId="0" applyBorder="1" applyAlignment="1">
      <alignment vertical="center"/>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35" fillId="6" borderId="4" xfId="0" applyFont="1" applyFill="1" applyBorder="1" applyAlignment="1">
      <alignment vertical="center"/>
    </xf>
    <xf numFmtId="0" fontId="28" fillId="4" borderId="6" xfId="0" applyFont="1" applyFill="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28" fillId="4" borderId="9" xfId="0" applyFont="1" applyFill="1" applyBorder="1" applyAlignment="1">
      <alignment horizontal="center" vertical="center"/>
    </xf>
    <xf numFmtId="0" fontId="31" fillId="0" borderId="14" xfId="0" applyFont="1" applyBorder="1" applyAlignment="1">
      <alignment horizontal="center" vertical="center"/>
    </xf>
    <xf numFmtId="0" fontId="32" fillId="7" borderId="4" xfId="0" applyFont="1" applyFill="1" applyBorder="1" applyAlignment="1">
      <alignment horizontal="center" vertical="center"/>
    </xf>
    <xf numFmtId="0" fontId="55" fillId="0" borderId="23" xfId="0" applyFont="1" applyBorder="1" applyAlignment="1">
      <alignment horizontal="left" vertical="center" wrapText="1"/>
    </xf>
    <xf numFmtId="0" fontId="48" fillId="0" borderId="23" xfId="0" applyFont="1" applyBorder="1" applyAlignment="1">
      <alignment horizontal="left" vertical="center" wrapText="1"/>
    </xf>
    <xf numFmtId="0" fontId="48" fillId="0" borderId="22" xfId="0" applyFont="1" applyBorder="1" applyAlignment="1">
      <alignment horizontal="left" vertical="center" wrapText="1"/>
    </xf>
    <xf numFmtId="0" fontId="55" fillId="0" borderId="20" xfId="0" applyFont="1" applyBorder="1" applyAlignment="1">
      <alignment horizontal="left" vertical="center" wrapText="1"/>
    </xf>
    <xf numFmtId="0" fontId="41" fillId="0" borderId="0" xfId="0" applyFont="1" applyAlignment="1">
      <alignment vertical="center" wrapText="1"/>
    </xf>
    <xf numFmtId="0" fontId="41" fillId="0" borderId="11" xfId="0" applyFont="1" applyBorder="1" applyAlignment="1">
      <alignment vertical="center" wrapText="1"/>
    </xf>
    <xf numFmtId="0" fontId="55" fillId="0" borderId="32" xfId="0" applyFont="1" applyBorder="1" applyAlignment="1">
      <alignment horizontal="left" vertical="center" wrapText="1"/>
    </xf>
    <xf numFmtId="0" fontId="55" fillId="0" borderId="22" xfId="0" applyFont="1" applyBorder="1" applyAlignment="1">
      <alignment horizontal="left" vertical="center" wrapText="1"/>
    </xf>
    <xf numFmtId="0" fontId="24" fillId="0" borderId="0" xfId="0" applyFont="1" applyAlignment="1">
      <alignment horizontal="center" vertical="center"/>
    </xf>
    <xf numFmtId="0" fontId="43" fillId="5" borderId="1" xfId="0" applyFont="1" applyFill="1" applyBorder="1" applyAlignment="1">
      <alignment vertical="center" wrapText="1"/>
    </xf>
    <xf numFmtId="0" fontId="49" fillId="5" borderId="9" xfId="0" applyFont="1" applyFill="1" applyBorder="1" applyAlignment="1">
      <alignment vertical="center" wrapText="1"/>
    </xf>
    <xf numFmtId="0" fontId="49" fillId="5" borderId="20" xfId="0" applyFont="1" applyFill="1" applyBorder="1" applyAlignment="1">
      <alignment vertical="center" wrapText="1"/>
    </xf>
    <xf numFmtId="0" fontId="49" fillId="5" borderId="0" xfId="0" applyFont="1" applyFill="1" applyAlignment="1">
      <alignment vertical="center" wrapText="1"/>
    </xf>
    <xf numFmtId="0" fontId="49" fillId="5" borderId="23" xfId="0" applyFont="1" applyFill="1" applyBorder="1" applyAlignment="1">
      <alignment vertical="center" wrapText="1"/>
    </xf>
    <xf numFmtId="0" fontId="49" fillId="5" borderId="11" xfId="0" applyFont="1" applyFill="1" applyBorder="1" applyAlignment="1">
      <alignment vertical="center" wrapText="1"/>
    </xf>
    <xf numFmtId="0" fontId="49" fillId="5" borderId="22" xfId="0" applyFont="1" applyFill="1" applyBorder="1" applyAlignment="1">
      <alignment vertical="center" wrapText="1"/>
    </xf>
    <xf numFmtId="0" fontId="43" fillId="5" borderId="8" xfId="0" applyFont="1" applyFill="1" applyBorder="1" applyAlignment="1">
      <alignment horizontal="center" vertical="center"/>
    </xf>
    <xf numFmtId="0" fontId="43" fillId="5" borderId="31" xfId="0" applyFont="1" applyFill="1" applyBorder="1" applyAlignment="1">
      <alignment horizontal="center" vertical="center"/>
    </xf>
    <xf numFmtId="0" fontId="49" fillId="5" borderId="1" xfId="0" applyFont="1" applyFill="1" applyBorder="1" applyAlignment="1">
      <alignment vertical="center" wrapText="1"/>
    </xf>
    <xf numFmtId="0" fontId="43" fillId="0" borderId="31" xfId="0" applyFont="1" applyBorder="1" applyAlignment="1">
      <alignment horizontal="center" vertical="center"/>
    </xf>
    <xf numFmtId="0" fontId="49" fillId="0" borderId="1" xfId="0" applyFont="1" applyBorder="1" applyAlignment="1">
      <alignment vertical="center" wrapText="1"/>
    </xf>
    <xf numFmtId="0" fontId="43" fillId="5" borderId="7" xfId="0" applyFont="1" applyFill="1" applyBorder="1" applyAlignment="1">
      <alignment horizontal="center" vertical="center"/>
    </xf>
    <xf numFmtId="0" fontId="43" fillId="5" borderId="9" xfId="0" applyFont="1" applyFill="1" applyBorder="1" applyAlignment="1">
      <alignment vertical="center" wrapText="1"/>
    </xf>
    <xf numFmtId="0" fontId="37" fillId="0" borderId="38" xfId="0" applyFont="1" applyBorder="1" applyAlignment="1">
      <alignment horizontal="center" vertical="center" wrapText="1"/>
    </xf>
    <xf numFmtId="0" fontId="0" fillId="5" borderId="39" xfId="0" quotePrefix="1" applyFill="1" applyBorder="1" applyAlignment="1">
      <alignment horizontal="center" vertical="center"/>
    </xf>
    <xf numFmtId="0" fontId="0" fillId="5" borderId="40" xfId="0" quotePrefix="1" applyFill="1" applyBorder="1" applyAlignment="1">
      <alignment horizontal="center" vertical="center"/>
    </xf>
    <xf numFmtId="2" fontId="0" fillId="0" borderId="40" xfId="0" applyNumberFormat="1" applyBorder="1" applyAlignment="1">
      <alignment horizontal="center" vertical="center"/>
    </xf>
    <xf numFmtId="0" fontId="27" fillId="5" borderId="40" xfId="0" quotePrefix="1" applyFont="1" applyFill="1" applyBorder="1" applyAlignment="1">
      <alignment horizontal="center" vertical="center"/>
    </xf>
    <xf numFmtId="0" fontId="27" fillId="5" borderId="41" xfId="0" quotePrefix="1" applyFont="1" applyFill="1" applyBorder="1" applyAlignment="1">
      <alignment horizontal="center" vertical="center"/>
    </xf>
    <xf numFmtId="0" fontId="27" fillId="5" borderId="39" xfId="0" quotePrefix="1" applyFont="1" applyFill="1" applyBorder="1" applyAlignment="1">
      <alignment horizontal="center" vertical="center"/>
    </xf>
    <xf numFmtId="2" fontId="0" fillId="0" borderId="34" xfId="0" applyNumberFormat="1" applyBorder="1" applyAlignment="1">
      <alignment horizontal="center" vertical="center"/>
    </xf>
    <xf numFmtId="0" fontId="27" fillId="4" borderId="7" xfId="0" applyFont="1" applyFill="1" applyBorder="1" applyAlignment="1">
      <alignment horizontal="center" vertical="center"/>
    </xf>
    <xf numFmtId="0" fontId="27" fillId="4" borderId="23" xfId="0" applyFont="1" applyFill="1" applyBorder="1" applyAlignment="1">
      <alignment horizontal="center" vertical="center"/>
    </xf>
    <xf numFmtId="0" fontId="60" fillId="8" borderId="42" xfId="0" applyFont="1" applyFill="1" applyBorder="1" applyAlignment="1">
      <alignment vertical="center"/>
    </xf>
    <xf numFmtId="0" fontId="60" fillId="8" borderId="43" xfId="0" applyFont="1" applyFill="1" applyBorder="1" applyAlignment="1">
      <alignment vertical="center"/>
    </xf>
    <xf numFmtId="0" fontId="60" fillId="8" borderId="44" xfId="0" applyFont="1" applyFill="1" applyBorder="1" applyAlignment="1">
      <alignment vertical="center"/>
    </xf>
    <xf numFmtId="0" fontId="62" fillId="8" borderId="45" xfId="4" applyFont="1" applyFill="1" applyBorder="1" applyAlignment="1">
      <alignment vertical="center"/>
    </xf>
    <xf numFmtId="0" fontId="62" fillId="8" borderId="0" xfId="4" applyFont="1" applyFill="1" applyAlignment="1">
      <alignment vertical="center"/>
    </xf>
    <xf numFmtId="0" fontId="60" fillId="8" borderId="0" xfId="0" applyFont="1" applyFill="1" applyAlignment="1">
      <alignment vertical="center"/>
    </xf>
    <xf numFmtId="0" fontId="64" fillId="8" borderId="0" xfId="4" applyFont="1" applyFill="1" applyAlignment="1">
      <alignment horizontal="right" vertical="center"/>
    </xf>
    <xf numFmtId="0" fontId="62" fillId="8" borderId="46" xfId="4" applyFont="1" applyFill="1" applyBorder="1" applyAlignment="1">
      <alignment vertical="center"/>
    </xf>
    <xf numFmtId="0" fontId="66" fillId="8" borderId="45" xfId="4" applyFont="1" applyFill="1" applyBorder="1" applyAlignment="1">
      <alignment vertical="center"/>
    </xf>
    <xf numFmtId="0" fontId="67" fillId="8" borderId="0" xfId="4" applyFont="1" applyFill="1" applyAlignment="1">
      <alignment vertical="center"/>
    </xf>
    <xf numFmtId="0" fontId="28" fillId="8" borderId="0" xfId="0" applyFont="1" applyFill="1" applyAlignment="1">
      <alignment vertical="center"/>
    </xf>
    <xf numFmtId="0" fontId="68" fillId="8" borderId="0" xfId="4" applyFont="1" applyFill="1" applyAlignment="1">
      <alignment vertical="center"/>
    </xf>
    <xf numFmtId="0" fontId="42" fillId="8" borderId="0" xfId="0" applyFont="1" applyFill="1" applyAlignment="1">
      <alignment vertical="center"/>
    </xf>
    <xf numFmtId="0" fontId="69" fillId="8" borderId="0" xfId="4" applyFont="1" applyFill="1" applyAlignment="1">
      <alignment vertical="center"/>
    </xf>
    <xf numFmtId="0" fontId="65" fillId="8" borderId="0" xfId="4" applyFont="1" applyFill="1" applyAlignment="1">
      <alignment vertical="center"/>
    </xf>
    <xf numFmtId="0" fontId="70" fillId="8" borderId="0" xfId="3" applyFont="1" applyFill="1" applyBorder="1" applyAlignment="1">
      <alignment vertical="center"/>
    </xf>
    <xf numFmtId="0" fontId="32" fillId="8" borderId="0" xfId="4" applyFont="1" applyFill="1" applyAlignment="1">
      <alignment vertical="center"/>
    </xf>
    <xf numFmtId="0" fontId="71" fillId="8" borderId="46" xfId="4" applyFont="1" applyFill="1" applyBorder="1" applyAlignment="1">
      <alignment vertical="center"/>
    </xf>
    <xf numFmtId="17" fontId="63" fillId="8" borderId="0" xfId="4" quotePrefix="1" applyNumberFormat="1" applyFont="1" applyFill="1" applyAlignment="1">
      <alignment horizontal="right" vertical="center"/>
    </xf>
    <xf numFmtId="0" fontId="62" fillId="8" borderId="51" xfId="4" applyFont="1" applyFill="1" applyBorder="1" applyAlignment="1">
      <alignment vertical="center"/>
    </xf>
    <xf numFmtId="0" fontId="68" fillId="8" borderId="52" xfId="4" applyFont="1" applyFill="1" applyBorder="1" applyAlignment="1">
      <alignment vertical="center"/>
    </xf>
    <xf numFmtId="0" fontId="62" fillId="8" borderId="53" xfId="4" applyFont="1" applyFill="1" applyBorder="1" applyAlignment="1">
      <alignment vertical="center"/>
    </xf>
    <xf numFmtId="0" fontId="62" fillId="0" borderId="0" xfId="4" applyFont="1" applyAlignment="1">
      <alignment vertical="center"/>
    </xf>
    <xf numFmtId="0" fontId="72" fillId="0" borderId="0" xfId="4" applyFont="1" applyAlignment="1">
      <alignment vertical="center"/>
    </xf>
    <xf numFmtId="0" fontId="63" fillId="8" borderId="46" xfId="4" applyFont="1" applyFill="1" applyBorder="1" applyAlignment="1">
      <alignment vertical="center" wrapText="1"/>
    </xf>
    <xf numFmtId="0" fontId="63" fillId="8" borderId="0" xfId="4" applyFont="1" applyFill="1" applyAlignment="1">
      <alignment horizontal="right" vertical="center"/>
    </xf>
    <xf numFmtId="0" fontId="32" fillId="8" borderId="0" xfId="0" applyFont="1" applyFill="1" applyAlignment="1">
      <alignment horizontal="center" vertical="center"/>
    </xf>
    <xf numFmtId="0" fontId="70" fillId="8" borderId="0" xfId="3" applyFont="1" applyFill="1" applyBorder="1" applyAlignment="1">
      <alignment horizontal="center" vertical="center"/>
    </xf>
    <xf numFmtId="0" fontId="65" fillId="8" borderId="0" xfId="4" applyFont="1" applyFill="1" applyAlignment="1">
      <alignment horizontal="center" vertical="center"/>
    </xf>
    <xf numFmtId="0" fontId="22" fillId="0" borderId="0" xfId="0" applyFont="1" applyAlignment="1">
      <alignment horizontal="center" vertical="center"/>
    </xf>
    <xf numFmtId="0" fontId="23" fillId="12" borderId="12" xfId="0" applyFont="1" applyFill="1" applyBorder="1" applyAlignment="1">
      <alignment horizontal="left" vertical="top"/>
    </xf>
    <xf numFmtId="0" fontId="27" fillId="12" borderId="14" xfId="0" applyFont="1" applyFill="1" applyBorder="1" applyAlignment="1">
      <alignment horizontal="center" vertical="top"/>
    </xf>
    <xf numFmtId="0" fontId="24" fillId="0" borderId="0" xfId="0" applyFont="1" applyAlignment="1">
      <alignment vertical="center"/>
    </xf>
    <xf numFmtId="0" fontId="22" fillId="5" borderId="9" xfId="0" applyFont="1" applyFill="1" applyBorder="1" applyAlignment="1">
      <alignment horizontal="center" vertical="center"/>
    </xf>
    <xf numFmtId="0" fontId="22" fillId="0" borderId="11" xfId="0" applyFont="1" applyBorder="1" applyAlignment="1">
      <alignment horizontal="center" vertical="center"/>
    </xf>
    <xf numFmtId="0" fontId="24" fillId="0" borderId="17" xfId="0" applyFont="1" applyBorder="1" applyAlignment="1">
      <alignment horizontal="center" vertical="center" wrapText="1"/>
    </xf>
    <xf numFmtId="0" fontId="19" fillId="0" borderId="0" xfId="0" applyFont="1" applyAlignment="1">
      <alignment horizontal="center" vertical="center"/>
    </xf>
    <xf numFmtId="0" fontId="70" fillId="8" borderId="0" xfId="3" applyFont="1" applyFill="1" applyBorder="1" applyAlignment="1">
      <alignment horizontal="left" vertical="center"/>
    </xf>
    <xf numFmtId="0" fontId="27" fillId="4" borderId="31" xfId="0" applyFont="1" applyFill="1" applyBorder="1" applyAlignment="1">
      <alignment horizontal="center" vertical="center" wrapText="1"/>
    </xf>
    <xf numFmtId="0" fontId="27" fillId="4" borderId="1" xfId="0" applyFont="1" applyFill="1" applyBorder="1" applyAlignment="1">
      <alignment vertical="center" wrapText="1"/>
    </xf>
    <xf numFmtId="0" fontId="18" fillId="0" borderId="0" xfId="0" applyFont="1" applyAlignment="1">
      <alignment vertical="center" wrapText="1"/>
    </xf>
    <xf numFmtId="0" fontId="27" fillId="0" borderId="0" xfId="0" applyFont="1" applyAlignment="1">
      <alignment vertical="center" wrapText="1"/>
    </xf>
    <xf numFmtId="0" fontId="42" fillId="4" borderId="31" xfId="0" applyFont="1" applyFill="1" applyBorder="1" applyAlignment="1">
      <alignment horizontal="center" vertical="center" wrapText="1"/>
    </xf>
    <xf numFmtId="0" fontId="42" fillId="4" borderId="1" xfId="0" applyFont="1" applyFill="1" applyBorder="1" applyAlignment="1">
      <alignment vertical="center" wrapText="1"/>
    </xf>
    <xf numFmtId="2" fontId="0" fillId="0" borderId="20" xfId="0" applyNumberFormat="1" applyBorder="1" applyAlignment="1">
      <alignment horizontal="center" vertical="center"/>
    </xf>
    <xf numFmtId="2" fontId="0" fillId="0" borderId="23" xfId="0" applyNumberFormat="1" applyBorder="1" applyAlignment="1">
      <alignment horizontal="center" vertical="center"/>
    </xf>
    <xf numFmtId="2" fontId="0" fillId="0" borderId="22" xfId="0" applyNumberFormat="1" applyBorder="1" applyAlignment="1">
      <alignment horizontal="center" vertical="center"/>
    </xf>
    <xf numFmtId="0" fontId="18" fillId="0" borderId="34" xfId="0" applyFont="1" applyBorder="1" applyAlignment="1">
      <alignment vertical="center" wrapText="1"/>
    </xf>
    <xf numFmtId="0" fontId="18" fillId="0" borderId="31" xfId="0" applyFont="1"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20" fillId="0" borderId="34" xfId="0" applyFont="1" applyBorder="1" applyAlignment="1">
      <alignment vertical="center" wrapText="1"/>
    </xf>
    <xf numFmtId="0" fontId="20" fillId="0" borderId="31" xfId="0" applyFont="1" applyBorder="1" applyAlignment="1">
      <alignment vertical="center" wrapText="1"/>
    </xf>
    <xf numFmtId="0" fontId="32" fillId="8" borderId="0" xfId="4" applyFont="1" applyFill="1" applyAlignment="1">
      <alignment horizontal="center" vertical="center"/>
    </xf>
    <xf numFmtId="0" fontId="69" fillId="8" borderId="50" xfId="4" applyFont="1" applyFill="1" applyBorder="1" applyAlignment="1">
      <alignment vertical="center"/>
    </xf>
    <xf numFmtId="1" fontId="0" fillId="0" borderId="0" xfId="1" applyNumberFormat="1" applyFont="1" applyAlignment="1">
      <alignment horizontal="center" vertical="center" wrapText="1"/>
    </xf>
    <xf numFmtId="0" fontId="0" fillId="0" borderId="1" xfId="0" applyBorder="1" applyAlignment="1">
      <alignment horizontal="center" vertical="center" wrapText="1"/>
    </xf>
    <xf numFmtId="0" fontId="0" fillId="0" borderId="54"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24" fillId="0" borderId="7" xfId="0" applyFont="1" applyBorder="1" applyAlignment="1">
      <alignment horizontal="center" vertical="center"/>
    </xf>
    <xf numFmtId="0" fontId="24" fillId="0" borderId="0" xfId="0" applyFont="1" applyAlignment="1">
      <alignment horizontal="left" vertical="center" wrapText="1"/>
    </xf>
    <xf numFmtId="0" fontId="17" fillId="0" borderId="0" xfId="0" applyFont="1" applyAlignment="1">
      <alignment vertical="center" wrapText="1"/>
    </xf>
    <xf numFmtId="0" fontId="0" fillId="0" borderId="0" xfId="0" applyAlignment="1">
      <alignment wrapText="1"/>
    </xf>
    <xf numFmtId="0" fontId="37" fillId="0" borderId="32" xfId="0" quotePrefix="1" applyFont="1" applyBorder="1" applyAlignment="1">
      <alignment horizontal="center" vertical="center"/>
    </xf>
    <xf numFmtId="0" fontId="43" fillId="5" borderId="32" xfId="0" applyFont="1" applyFill="1" applyBorder="1" applyAlignment="1">
      <alignment vertical="center" wrapText="1"/>
    </xf>
    <xf numFmtId="0" fontId="73" fillId="0" borderId="0" xfId="0" applyFont="1" applyAlignment="1">
      <alignment vertical="center"/>
    </xf>
    <xf numFmtId="0" fontId="35" fillId="0" borderId="0" xfId="0" applyFont="1"/>
    <xf numFmtId="0" fontId="0" fillId="0" borderId="58" xfId="0" applyBorder="1"/>
    <xf numFmtId="0" fontId="0" fillId="0" borderId="59" xfId="0" applyBorder="1"/>
    <xf numFmtId="0" fontId="0" fillId="0" borderId="60" xfId="0" applyBorder="1"/>
    <xf numFmtId="0" fontId="0" fillId="0" borderId="61" xfId="0" applyBorder="1"/>
    <xf numFmtId="0" fontId="0" fillId="0" borderId="62" xfId="0" applyBorder="1"/>
    <xf numFmtId="0" fontId="74" fillId="0" borderId="61" xfId="0" applyFont="1" applyBorder="1"/>
    <xf numFmtId="0" fontId="0" fillId="0" borderId="62" xfId="0" applyBorder="1" applyAlignment="1">
      <alignment vertical="center"/>
    </xf>
    <xf numFmtId="0" fontId="0" fillId="0" borderId="61" xfId="0" applyBorder="1" applyAlignment="1">
      <alignment vertical="center"/>
    </xf>
    <xf numFmtId="0" fontId="16" fillId="0" borderId="0" xfId="0" applyFont="1" applyAlignment="1">
      <alignment horizontal="center" vertical="center" wrapText="1"/>
    </xf>
    <xf numFmtId="0" fontId="16" fillId="0" borderId="0" xfId="0" applyFont="1" applyAlignment="1">
      <alignment vertical="center" wrapText="1"/>
    </xf>
    <xf numFmtId="0" fontId="16" fillId="0" borderId="62" xfId="0" applyFont="1" applyBorder="1" applyAlignment="1">
      <alignment horizontal="justify" vertical="center" wrapText="1"/>
    </xf>
    <xf numFmtId="0" fontId="16" fillId="0" borderId="61" xfId="0" applyFont="1" applyBorder="1" applyAlignment="1">
      <alignment vertical="center" wrapText="1"/>
    </xf>
    <xf numFmtId="0" fontId="0" fillId="0" borderId="65" xfId="0" applyBorder="1"/>
    <xf numFmtId="0" fontId="0" fillId="0" borderId="66" xfId="0" applyBorder="1"/>
    <xf numFmtId="0" fontId="34" fillId="0" borderId="66" xfId="0" applyFont="1" applyBorder="1" applyAlignment="1">
      <alignment horizontal="justify" vertical="center"/>
    </xf>
    <xf numFmtId="0" fontId="34" fillId="0" borderId="67" xfId="0" applyFont="1" applyBorder="1" applyAlignment="1">
      <alignment horizontal="justify" vertical="center"/>
    </xf>
    <xf numFmtId="0" fontId="34" fillId="0" borderId="0" xfId="0" applyFont="1" applyAlignment="1">
      <alignment horizontal="justify" vertical="center"/>
    </xf>
    <xf numFmtId="0" fontId="0" fillId="0" borderId="67" xfId="0" applyBorder="1"/>
    <xf numFmtId="0" fontId="34" fillId="0" borderId="0" xfId="0" applyFont="1" applyAlignment="1">
      <alignment horizontal="left" vertical="center" wrapText="1"/>
    </xf>
    <xf numFmtId="0" fontId="34" fillId="0" borderId="59" xfId="0" applyFont="1" applyBorder="1" applyAlignment="1">
      <alignment horizontal="justify" vertical="center"/>
    </xf>
    <xf numFmtId="0" fontId="34" fillId="0" borderId="60" xfId="0" applyFont="1" applyBorder="1" applyAlignment="1">
      <alignment horizontal="justify" vertical="center"/>
    </xf>
    <xf numFmtId="0" fontId="34" fillId="0" borderId="62" xfId="0" applyFont="1" applyBorder="1" applyAlignment="1">
      <alignment horizontal="justify" vertical="center"/>
    </xf>
    <xf numFmtId="0" fontId="34" fillId="0" borderId="62" xfId="0" applyFont="1" applyBorder="1" applyAlignment="1">
      <alignment horizontal="left" vertical="center" wrapText="1"/>
    </xf>
    <xf numFmtId="0" fontId="34" fillId="0" borderId="66" xfId="0" applyFont="1" applyBorder="1" applyAlignment="1">
      <alignment horizontal="left" vertical="center" wrapText="1"/>
    </xf>
    <xf numFmtId="0" fontId="34" fillId="0" borderId="59" xfId="0" applyFont="1" applyBorder="1" applyAlignment="1">
      <alignment horizontal="left" vertical="center" wrapText="1"/>
    </xf>
    <xf numFmtId="0" fontId="34" fillId="0" borderId="60" xfId="0" applyFont="1" applyBorder="1" applyAlignment="1">
      <alignment horizontal="left" vertical="center" wrapText="1"/>
    </xf>
    <xf numFmtId="0" fontId="34" fillId="0" borderId="58" xfId="0" applyFont="1" applyBorder="1" applyAlignment="1">
      <alignment horizontal="justify" vertical="center"/>
    </xf>
    <xf numFmtId="0" fontId="76" fillId="0" borderId="0" xfId="0" applyFont="1" applyAlignment="1">
      <alignment horizontal="center" vertical="center" wrapText="1"/>
    </xf>
    <xf numFmtId="0" fontId="34" fillId="0" borderId="61" xfId="0" applyFont="1" applyBorder="1" applyAlignment="1">
      <alignment horizontal="justify" vertical="center"/>
    </xf>
    <xf numFmtId="0" fontId="77" fillId="0" borderId="62" xfId="0" applyFont="1" applyBorder="1" applyAlignment="1">
      <alignment vertical="center"/>
    </xf>
    <xf numFmtId="0" fontId="77" fillId="0" borderId="61" xfId="0" applyFont="1" applyBorder="1" applyAlignment="1">
      <alignment vertical="center"/>
    </xf>
    <xf numFmtId="0" fontId="76" fillId="0" borderId="0" xfId="0" applyFont="1" applyAlignment="1">
      <alignment vertical="center" wrapText="1"/>
    </xf>
    <xf numFmtId="0" fontId="34" fillId="0" borderId="65" xfId="0" applyFont="1" applyBorder="1" applyAlignment="1">
      <alignment horizontal="justify" vertical="center"/>
    </xf>
    <xf numFmtId="0" fontId="34" fillId="0" borderId="67" xfId="0" applyFont="1" applyBorder="1" applyAlignment="1">
      <alignment horizontal="left" vertical="center" wrapText="1"/>
    </xf>
    <xf numFmtId="0" fontId="24" fillId="4" borderId="4"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33" fillId="0" borderId="0" xfId="0" applyFont="1" applyAlignment="1">
      <alignment horizontal="center" vertical="center"/>
    </xf>
    <xf numFmtId="0" fontId="78" fillId="0" borderId="0" xfId="0" applyFont="1" applyAlignment="1">
      <alignment vertical="center" wrapText="1"/>
    </xf>
    <xf numFmtId="0" fontId="15" fillId="0" borderId="0" xfId="0" applyFont="1" applyAlignment="1">
      <alignment vertical="center"/>
    </xf>
    <xf numFmtId="0" fontId="38" fillId="5" borderId="22" xfId="0" quotePrefix="1" applyFont="1" applyFill="1" applyBorder="1" applyAlignment="1">
      <alignment horizontal="center" vertical="center"/>
    </xf>
    <xf numFmtId="0" fontId="24" fillId="4" borderId="26" xfId="0" applyFont="1" applyFill="1" applyBorder="1" applyAlignment="1">
      <alignment horizontal="center" vertical="center" wrapText="1"/>
    </xf>
    <xf numFmtId="0" fontId="24" fillId="0" borderId="26" xfId="0" applyFont="1" applyBorder="1" applyAlignment="1">
      <alignment horizontal="center" vertical="center" wrapText="1"/>
    </xf>
    <xf numFmtId="0" fontId="14" fillId="0" borderId="0" xfId="0" applyFont="1" applyAlignment="1">
      <alignment horizontal="center" vertical="center"/>
    </xf>
    <xf numFmtId="165" fontId="23" fillId="0" borderId="24" xfId="1" applyNumberFormat="1" applyFont="1" applyFill="1" applyBorder="1" applyAlignment="1">
      <alignment horizontal="center" vertical="top"/>
    </xf>
    <xf numFmtId="9" fontId="52" fillId="0" borderId="18" xfId="0" applyNumberFormat="1" applyFont="1" applyBorder="1" applyAlignment="1">
      <alignment horizontal="center" vertical="center"/>
    </xf>
    <xf numFmtId="9" fontId="51" fillId="0" borderId="19" xfId="0" applyNumberFormat="1" applyFont="1" applyBorder="1" applyAlignment="1">
      <alignment horizontal="center" vertical="center"/>
    </xf>
    <xf numFmtId="0" fontId="14" fillId="5" borderId="8" xfId="0" applyFont="1" applyFill="1" applyBorder="1" applyAlignment="1">
      <alignment vertical="center"/>
    </xf>
    <xf numFmtId="9" fontId="38" fillId="0" borderId="30" xfId="0" applyNumberFormat="1" applyFont="1" applyBorder="1" applyAlignment="1">
      <alignment horizontal="center" vertical="center"/>
    </xf>
    <xf numFmtId="0" fontId="14" fillId="0" borderId="10" xfId="0" applyFont="1" applyBorder="1" applyAlignment="1">
      <alignment vertical="center"/>
    </xf>
    <xf numFmtId="9" fontId="14" fillId="0" borderId="25" xfId="1" applyFont="1" applyFill="1" applyBorder="1" applyAlignment="1">
      <alignment horizontal="center" vertical="center"/>
    </xf>
    <xf numFmtId="0" fontId="14" fillId="0" borderId="7" xfId="0" applyFont="1" applyBorder="1" applyAlignment="1">
      <alignment vertical="center"/>
    </xf>
    <xf numFmtId="9" fontId="14" fillId="0" borderId="21" xfId="1" applyFont="1" applyFill="1" applyBorder="1" applyAlignment="1">
      <alignment horizontal="center" vertical="center"/>
    </xf>
    <xf numFmtId="9" fontId="51" fillId="0" borderId="30" xfId="0" applyNumberFormat="1" applyFont="1" applyBorder="1" applyAlignment="1">
      <alignment horizontal="center" vertical="center"/>
    </xf>
    <xf numFmtId="0" fontId="14" fillId="0" borderId="13" xfId="0" applyFont="1" applyBorder="1" applyAlignment="1">
      <alignment vertical="center"/>
    </xf>
    <xf numFmtId="9" fontId="14" fillId="0" borderId="24" xfId="1" applyFont="1" applyFill="1" applyBorder="1" applyAlignment="1">
      <alignment horizontal="center" vertical="center"/>
    </xf>
    <xf numFmtId="9" fontId="14" fillId="0" borderId="21" xfId="1" quotePrefix="1" applyFont="1" applyFill="1" applyBorder="1" applyAlignment="1">
      <alignment horizontal="center" vertical="center"/>
    </xf>
    <xf numFmtId="9" fontId="38" fillId="0" borderId="20" xfId="0" applyNumberFormat="1" applyFont="1" applyBorder="1" applyAlignment="1">
      <alignment horizontal="center" vertical="center"/>
    </xf>
    <xf numFmtId="9" fontId="14" fillId="0" borderId="23" xfId="1" applyFont="1" applyFill="1" applyBorder="1" applyAlignment="1">
      <alignment horizontal="center" vertical="center"/>
    </xf>
    <xf numFmtId="9" fontId="14" fillId="0" borderId="22" xfId="1" applyFont="1" applyFill="1" applyBorder="1" applyAlignment="1">
      <alignment horizontal="center" vertical="center"/>
    </xf>
    <xf numFmtId="0" fontId="32" fillId="0" borderId="0" xfId="4" applyFont="1" applyAlignment="1">
      <alignment horizontal="center" vertical="center"/>
    </xf>
    <xf numFmtId="0" fontId="79" fillId="3" borderId="0" xfId="0" applyFont="1" applyFill="1" applyAlignment="1">
      <alignment horizontal="center" vertical="center"/>
    </xf>
    <xf numFmtId="9" fontId="79" fillId="3" borderId="0" xfId="1" applyFont="1" applyFill="1" applyBorder="1" applyAlignment="1">
      <alignment horizontal="center" vertical="center" wrapText="1"/>
    </xf>
    <xf numFmtId="0" fontId="80" fillId="0" borderId="0" xfId="0" applyFont="1" applyAlignment="1">
      <alignment vertical="center"/>
    </xf>
    <xf numFmtId="0" fontId="36" fillId="6" borderId="0" xfId="0" applyFont="1" applyFill="1" applyAlignment="1">
      <alignment horizontal="left" vertical="center"/>
    </xf>
    <xf numFmtId="0" fontId="36" fillId="6" borderId="0" xfId="0" applyFont="1" applyFill="1" applyAlignment="1">
      <alignment horizontal="left" vertical="center" wrapText="1"/>
    </xf>
    <xf numFmtId="0" fontId="35" fillId="6" borderId="0" xfId="0" applyFont="1" applyFill="1" applyAlignment="1">
      <alignment vertical="center" wrapText="1"/>
    </xf>
    <xf numFmtId="0" fontId="40" fillId="0" borderId="7" xfId="0" applyFont="1" applyBorder="1" applyAlignment="1">
      <alignment horizontal="center" vertical="center"/>
    </xf>
    <xf numFmtId="0" fontId="40" fillId="0" borderId="10" xfId="0" applyFont="1" applyBorder="1" applyAlignment="1">
      <alignment horizontal="center" vertical="center"/>
    </xf>
    <xf numFmtId="0" fontId="38" fillId="5" borderId="23" xfId="0" quotePrefix="1" applyFont="1" applyFill="1" applyBorder="1" applyAlignment="1">
      <alignment horizontal="center" vertical="center"/>
    </xf>
    <xf numFmtId="0" fontId="13" fillId="0" borderId="0" xfId="0" applyFont="1" applyAlignment="1">
      <alignment horizontal="center" vertical="center"/>
    </xf>
    <xf numFmtId="0" fontId="12" fillId="0" borderId="0" xfId="0" applyFont="1" applyAlignment="1">
      <alignment horizontal="center" vertical="center"/>
    </xf>
    <xf numFmtId="0" fontId="81" fillId="3" borderId="0" xfId="0" applyFont="1" applyFill="1" applyAlignment="1">
      <alignment horizontal="center" vertical="center"/>
    </xf>
    <xf numFmtId="2" fontId="81" fillId="3" borderId="0" xfId="0" applyNumberFormat="1" applyFont="1" applyFill="1" applyAlignment="1">
      <alignment horizontal="center" vertical="center"/>
    </xf>
    <xf numFmtId="2" fontId="82" fillId="15" borderId="21" xfId="0" applyNumberFormat="1" applyFont="1" applyFill="1" applyBorder="1" applyAlignment="1">
      <alignment horizontal="center" vertical="center"/>
    </xf>
    <xf numFmtId="2" fontId="82" fillId="16" borderId="21" xfId="0" applyNumberFormat="1" applyFont="1" applyFill="1" applyBorder="1" applyAlignment="1">
      <alignment horizontal="center" vertical="center"/>
    </xf>
    <xf numFmtId="2" fontId="82" fillId="16" borderId="69" xfId="0" applyNumberFormat="1" applyFont="1" applyFill="1" applyBorder="1" applyAlignment="1">
      <alignment horizontal="center" vertical="center"/>
    </xf>
    <xf numFmtId="2" fontId="82" fillId="16" borderId="24" xfId="0" applyNumberFormat="1" applyFont="1" applyFill="1" applyBorder="1" applyAlignment="1">
      <alignment horizontal="center" vertical="center"/>
    </xf>
    <xf numFmtId="2" fontId="82" fillId="16" borderId="70" xfId="0" applyNumberFormat="1" applyFont="1" applyFill="1" applyBorder="1" applyAlignment="1">
      <alignment horizontal="center" vertical="center"/>
    </xf>
    <xf numFmtId="2" fontId="11" fillId="0" borderId="0" xfId="0" applyNumberFormat="1" applyFont="1" applyAlignment="1">
      <alignment vertical="center"/>
    </xf>
    <xf numFmtId="2" fontId="81" fillId="17" borderId="0" xfId="0" applyNumberFormat="1" applyFont="1" applyFill="1" applyAlignment="1">
      <alignment horizontal="center" vertical="center"/>
    </xf>
    <xf numFmtId="2" fontId="82" fillId="16" borderId="19" xfId="0" applyNumberFormat="1" applyFont="1" applyFill="1" applyBorder="1" applyAlignment="1">
      <alignment horizontal="center" vertical="center"/>
    </xf>
    <xf numFmtId="2" fontId="82" fillId="16" borderId="71" xfId="0" applyNumberFormat="1" applyFont="1" applyFill="1" applyBorder="1" applyAlignment="1">
      <alignment horizontal="center" vertical="center"/>
    </xf>
    <xf numFmtId="2" fontId="82" fillId="19" borderId="24" xfId="0" applyNumberFormat="1" applyFont="1" applyFill="1" applyBorder="1" applyAlignment="1">
      <alignment horizontal="center" vertical="center"/>
    </xf>
    <xf numFmtId="2" fontId="82" fillId="19" borderId="70" xfId="0" applyNumberFormat="1" applyFont="1" applyFill="1" applyBorder="1" applyAlignment="1">
      <alignment horizontal="center" vertical="center"/>
    </xf>
    <xf numFmtId="2" fontId="81" fillId="6" borderId="4" xfId="0" applyNumberFormat="1" applyFont="1" applyFill="1" applyBorder="1" applyAlignment="1">
      <alignment horizontal="center" vertical="center"/>
    </xf>
    <xf numFmtId="2" fontId="82" fillId="20" borderId="18" xfId="0" applyNumberFormat="1" applyFont="1" applyFill="1" applyBorder="1" applyAlignment="1">
      <alignment horizontal="center" vertical="center"/>
    </xf>
    <xf numFmtId="2" fontId="82" fillId="20" borderId="33" xfId="0" applyNumberFormat="1"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85" fillId="17" borderId="0" xfId="0" applyFont="1" applyFill="1" applyAlignment="1">
      <alignment horizontal="left" vertical="center" wrapText="1"/>
    </xf>
    <xf numFmtId="0" fontId="85" fillId="6" borderId="4" xfId="0" applyFont="1" applyFill="1" applyBorder="1" applyAlignment="1">
      <alignment horizontal="left" vertical="center" wrapText="1"/>
    </xf>
    <xf numFmtId="9" fontId="38" fillId="5" borderId="8" xfId="1" applyFont="1" applyFill="1" applyBorder="1" applyAlignment="1">
      <alignment horizontal="center" vertical="center"/>
    </xf>
    <xf numFmtId="9" fontId="38" fillId="5" borderId="7" xfId="1" applyFont="1" applyFill="1" applyBorder="1" applyAlignment="1">
      <alignment horizontal="center" vertical="center"/>
    </xf>
    <xf numFmtId="9" fontId="38" fillId="5" borderId="10" xfId="1" applyFont="1" applyFill="1" applyBorder="1" applyAlignment="1">
      <alignment horizontal="center" vertical="center"/>
    </xf>
    <xf numFmtId="9" fontId="38" fillId="5" borderId="31" xfId="1" applyFont="1" applyFill="1" applyBorder="1" applyAlignment="1">
      <alignment horizontal="center" vertical="center"/>
    </xf>
    <xf numFmtId="2" fontId="0" fillId="0" borderId="32" xfId="0" applyNumberFormat="1" applyBorder="1" applyAlignment="1">
      <alignment horizontal="center" vertical="center"/>
    </xf>
    <xf numFmtId="0" fontId="9" fillId="0" borderId="0" xfId="0" applyFont="1" applyAlignment="1">
      <alignment vertical="center"/>
    </xf>
    <xf numFmtId="0" fontId="81" fillId="6" borderId="4" xfId="0" applyFont="1" applyFill="1" applyBorder="1" applyAlignment="1">
      <alignment horizontal="center" vertical="center"/>
    </xf>
    <xf numFmtId="0" fontId="86" fillId="0" borderId="36" xfId="0" applyFont="1" applyBorder="1" applyAlignment="1">
      <alignment horizontal="center" vertical="center"/>
    </xf>
    <xf numFmtId="0" fontId="86" fillId="0" borderId="37" xfId="0" applyFont="1" applyBorder="1" applyAlignment="1">
      <alignment horizontal="center" vertical="center"/>
    </xf>
    <xf numFmtId="0" fontId="86" fillId="0" borderId="74" xfId="0" applyFont="1" applyBorder="1" applyAlignment="1">
      <alignment horizontal="center" vertical="center"/>
    </xf>
    <xf numFmtId="9" fontId="24" fillId="0" borderId="38" xfId="1" applyFont="1" applyFill="1" applyBorder="1" applyAlignment="1">
      <alignment horizontal="center" vertical="center"/>
    </xf>
    <xf numFmtId="9" fontId="24" fillId="0" borderId="77" xfId="1" applyFont="1" applyFill="1" applyBorder="1" applyAlignment="1">
      <alignment horizontal="center" vertical="center"/>
    </xf>
    <xf numFmtId="9" fontId="24" fillId="0" borderId="78" xfId="1" applyFont="1" applyFill="1" applyBorder="1" applyAlignment="1">
      <alignment horizontal="center" vertical="center"/>
    </xf>
    <xf numFmtId="9" fontId="38" fillId="5" borderId="9" xfId="1" applyFont="1" applyFill="1" applyBorder="1" applyAlignment="1">
      <alignment horizontal="center" vertical="center"/>
    </xf>
    <xf numFmtId="9" fontId="38" fillId="5" borderId="0" xfId="1" applyFont="1" applyFill="1" applyBorder="1" applyAlignment="1">
      <alignment horizontal="center" vertical="center"/>
    </xf>
    <xf numFmtId="9" fontId="38" fillId="5" borderId="11" xfId="1" applyFont="1" applyFill="1" applyBorder="1" applyAlignment="1">
      <alignment horizontal="center" vertical="center"/>
    </xf>
    <xf numFmtId="0" fontId="83" fillId="14" borderId="8" xfId="0" applyFont="1" applyFill="1" applyBorder="1" applyAlignment="1">
      <alignment horizontal="center" vertical="center"/>
    </xf>
    <xf numFmtId="0" fontId="83" fillId="14" borderId="9" xfId="0" applyFont="1" applyFill="1" applyBorder="1" applyAlignment="1">
      <alignment horizontal="left" vertical="center" wrapText="1"/>
    </xf>
    <xf numFmtId="0" fontId="84" fillId="14" borderId="20" xfId="0" applyFont="1" applyFill="1" applyBorder="1" applyAlignment="1">
      <alignment horizontal="left" vertical="center" wrapText="1"/>
    </xf>
    <xf numFmtId="0" fontId="83" fillId="14" borderId="7" xfId="0" applyFont="1" applyFill="1" applyBorder="1" applyAlignment="1">
      <alignment horizontal="center" vertical="center"/>
    </xf>
    <xf numFmtId="0" fontId="83" fillId="14" borderId="0" xfId="0" applyFont="1" applyFill="1" applyAlignment="1">
      <alignment horizontal="left" vertical="center" wrapText="1"/>
    </xf>
    <xf numFmtId="0" fontId="84" fillId="14" borderId="23" xfId="0" applyFont="1" applyFill="1" applyBorder="1" applyAlignment="1">
      <alignment horizontal="left" vertical="center" wrapText="1"/>
    </xf>
    <xf numFmtId="0" fontId="83" fillId="14" borderId="10" xfId="0" applyFont="1" applyFill="1" applyBorder="1" applyAlignment="1">
      <alignment horizontal="center" vertical="center"/>
    </xf>
    <xf numFmtId="0" fontId="83" fillId="14" borderId="11" xfId="0" applyFont="1" applyFill="1" applyBorder="1" applyAlignment="1">
      <alignment horizontal="left" vertical="center" wrapText="1"/>
    </xf>
    <xf numFmtId="0" fontId="84" fillId="14" borderId="22" xfId="0" applyFont="1" applyFill="1" applyBorder="1" applyAlignment="1">
      <alignment horizontal="left" vertical="center" wrapText="1"/>
    </xf>
    <xf numFmtId="0" fontId="83" fillId="14" borderId="31" xfId="0" applyFont="1" applyFill="1" applyBorder="1" applyAlignment="1">
      <alignment horizontal="center" vertical="center"/>
    </xf>
    <xf numFmtId="0" fontId="43" fillId="14" borderId="1" xfId="0" applyFont="1" applyFill="1" applyBorder="1" applyAlignment="1">
      <alignment horizontal="left" vertical="center" wrapText="1"/>
    </xf>
    <xf numFmtId="0" fontId="43" fillId="14" borderId="32" xfId="0" applyFont="1" applyFill="1" applyBorder="1" applyAlignment="1">
      <alignment horizontal="left" vertical="center" wrapText="1"/>
    </xf>
    <xf numFmtId="2" fontId="82" fillId="18" borderId="21" xfId="0" applyNumberFormat="1" applyFont="1" applyFill="1" applyBorder="1" applyAlignment="1">
      <alignment horizontal="center" vertical="center"/>
    </xf>
    <xf numFmtId="0" fontId="87" fillId="0" borderId="0" xfId="0" applyFont="1"/>
    <xf numFmtId="0" fontId="73" fillId="0" borderId="0" xfId="0" applyFont="1" applyAlignment="1">
      <alignment horizontal="left" vertical="center"/>
    </xf>
    <xf numFmtId="9" fontId="73" fillId="0" borderId="0" xfId="0" applyNumberFormat="1" applyFont="1" applyAlignment="1">
      <alignment horizontal="left" vertical="center"/>
    </xf>
    <xf numFmtId="2" fontId="73" fillId="0" borderId="0" xfId="0" applyNumberFormat="1" applyFont="1" applyAlignment="1">
      <alignment vertical="center"/>
    </xf>
    <xf numFmtId="0" fontId="24" fillId="0" borderId="33" xfId="0" applyFont="1" applyBorder="1" applyAlignment="1">
      <alignment horizontal="center" vertical="center"/>
    </xf>
    <xf numFmtId="0" fontId="34" fillId="0" borderId="0" xfId="0" applyFont="1" applyAlignment="1">
      <alignment horizontal="center" vertical="center"/>
    </xf>
    <xf numFmtId="0" fontId="89" fillId="21" borderId="0" xfId="0" applyFont="1" applyFill="1" applyAlignment="1">
      <alignment horizontal="center" vertical="center"/>
    </xf>
    <xf numFmtId="0" fontId="24" fillId="22" borderId="0" xfId="0" applyFont="1" applyFill="1" applyAlignment="1">
      <alignment horizontal="center" vertical="center"/>
    </xf>
    <xf numFmtId="0" fontId="0" fillId="0" borderId="0" xfId="0" applyAlignment="1">
      <alignment horizontal="center"/>
    </xf>
    <xf numFmtId="0" fontId="24" fillId="19" borderId="0" xfId="0" applyFont="1" applyFill="1" applyAlignment="1">
      <alignment horizontal="center" vertical="center"/>
    </xf>
    <xf numFmtId="0" fontId="24" fillId="23" borderId="0" xfId="0" applyFont="1" applyFill="1" applyAlignment="1">
      <alignment horizontal="center" vertical="center"/>
    </xf>
    <xf numFmtId="9" fontId="24" fillId="4" borderId="0" xfId="0" applyNumberFormat="1" applyFont="1" applyFill="1" applyAlignment="1">
      <alignment horizontal="center" vertical="center"/>
    </xf>
    <xf numFmtId="0" fontId="28" fillId="0" borderId="58" xfId="0" applyFont="1" applyBorder="1"/>
    <xf numFmtId="0" fontId="28" fillId="0" borderId="59" xfId="0" applyFont="1" applyBorder="1"/>
    <xf numFmtId="0" fontId="28" fillId="0" borderId="60" xfId="0" applyFont="1" applyBorder="1"/>
    <xf numFmtId="0" fontId="28" fillId="0" borderId="61" xfId="0" applyFont="1" applyBorder="1"/>
    <xf numFmtId="0" fontId="28" fillId="0" borderId="62" xfId="0" applyFont="1" applyBorder="1"/>
    <xf numFmtId="0" fontId="28" fillId="0" borderId="0" xfId="0" applyFont="1"/>
    <xf numFmtId="0" fontId="92" fillId="0" borderId="61" xfId="0" applyFont="1" applyBorder="1"/>
    <xf numFmtId="0" fontId="28" fillId="0" borderId="62" xfId="0" applyFont="1" applyBorder="1" applyAlignment="1">
      <alignment vertical="center"/>
    </xf>
    <xf numFmtId="0" fontId="28" fillId="0" borderId="0" xfId="0" applyFont="1" applyAlignment="1">
      <alignment vertical="center"/>
    </xf>
    <xf numFmtId="0" fontId="28" fillId="0" borderId="61" xfId="0" applyFont="1" applyBorder="1" applyAlignment="1">
      <alignment vertical="center"/>
    </xf>
    <xf numFmtId="0" fontId="28" fillId="0" borderId="0" xfId="0" applyFont="1" applyAlignment="1">
      <alignment horizontal="center" vertical="center" wrapText="1"/>
    </xf>
    <xf numFmtId="0" fontId="28" fillId="0" borderId="0" xfId="0" applyFont="1" applyAlignment="1">
      <alignment vertical="center" wrapText="1"/>
    </xf>
    <xf numFmtId="0" fontId="28" fillId="0" borderId="62" xfId="0" applyFont="1" applyBorder="1" applyAlignment="1">
      <alignment horizontal="justify" vertical="center" wrapText="1"/>
    </xf>
    <xf numFmtId="0" fontId="28" fillId="0" borderId="61" xfId="0" applyFont="1" applyBorder="1" applyAlignment="1">
      <alignment vertical="center" wrapText="1"/>
    </xf>
    <xf numFmtId="0" fontId="28" fillId="0" borderId="65" xfId="0" applyFont="1" applyBorder="1"/>
    <xf numFmtId="0" fontId="28" fillId="0" borderId="66" xfId="0" applyFont="1" applyBorder="1"/>
    <xf numFmtId="0" fontId="41" fillId="0" borderId="66" xfId="0" applyFont="1" applyBorder="1" applyAlignment="1">
      <alignment horizontal="justify" vertical="center"/>
    </xf>
    <xf numFmtId="0" fontId="41" fillId="0" borderId="67" xfId="0" applyFont="1" applyBorder="1" applyAlignment="1">
      <alignment horizontal="justify" vertical="center"/>
    </xf>
    <xf numFmtId="0" fontId="41" fillId="0" borderId="0" xfId="0" applyFont="1" applyAlignment="1">
      <alignment horizontal="justify" vertical="center"/>
    </xf>
    <xf numFmtId="0" fontId="28" fillId="0" borderId="67" xfId="0" applyFont="1" applyBorder="1"/>
    <xf numFmtId="0" fontId="41" fillId="0" borderId="0" xfId="0" applyFont="1" applyAlignment="1">
      <alignment horizontal="left" vertical="center" wrapText="1"/>
    </xf>
    <xf numFmtId="0" fontId="41" fillId="0" borderId="59" xfId="0" applyFont="1" applyBorder="1" applyAlignment="1">
      <alignment horizontal="justify" vertical="center"/>
    </xf>
    <xf numFmtId="0" fontId="41" fillId="0" borderId="60" xfId="0" applyFont="1" applyBorder="1" applyAlignment="1">
      <alignment horizontal="justify" vertical="center"/>
    </xf>
    <xf numFmtId="0" fontId="41" fillId="0" borderId="62" xfId="0" applyFont="1" applyBorder="1" applyAlignment="1">
      <alignment horizontal="justify" vertical="center"/>
    </xf>
    <xf numFmtId="0" fontId="41" fillId="0" borderId="62" xfId="0" applyFont="1" applyBorder="1" applyAlignment="1">
      <alignment horizontal="left" vertical="center" wrapText="1"/>
    </xf>
    <xf numFmtId="0" fontId="41" fillId="0" borderId="66" xfId="0" applyFont="1" applyBorder="1" applyAlignment="1">
      <alignment horizontal="left" vertical="center" wrapText="1"/>
    </xf>
    <xf numFmtId="0" fontId="41" fillId="0" borderId="59" xfId="0" applyFont="1" applyBorder="1" applyAlignment="1">
      <alignment horizontal="left" vertical="center" wrapText="1"/>
    </xf>
    <xf numFmtId="0" fontId="41" fillId="0" borderId="60" xfId="0" applyFont="1" applyBorder="1" applyAlignment="1">
      <alignment horizontal="left" vertical="center" wrapText="1"/>
    </xf>
    <xf numFmtId="0" fontId="41" fillId="0" borderId="58" xfId="0" applyFont="1" applyBorder="1" applyAlignment="1">
      <alignment horizontal="justify" vertical="center"/>
    </xf>
    <xf numFmtId="0" fontId="93" fillId="0" borderId="0" xfId="0" applyFont="1" applyAlignment="1">
      <alignment horizontal="center" vertical="center" wrapText="1"/>
    </xf>
    <xf numFmtId="0" fontId="41" fillId="0" borderId="61" xfId="0" applyFont="1" applyBorder="1" applyAlignment="1">
      <alignment horizontal="justify" vertical="center"/>
    </xf>
    <xf numFmtId="0" fontId="94" fillId="0" borderId="62" xfId="0" applyFont="1" applyBorder="1" applyAlignment="1">
      <alignment vertical="center"/>
    </xf>
    <xf numFmtId="0" fontId="94" fillId="0" borderId="61" xfId="0" applyFont="1" applyBorder="1" applyAlignment="1">
      <alignment vertical="center"/>
    </xf>
    <xf numFmtId="0" fontId="93" fillId="0" borderId="0" xfId="0" applyFont="1" applyAlignment="1">
      <alignment vertical="center" wrapText="1"/>
    </xf>
    <xf numFmtId="0" fontId="41" fillId="0" borderId="67" xfId="0" applyFont="1" applyBorder="1" applyAlignment="1">
      <alignment horizontal="left" vertical="center" wrapText="1"/>
    </xf>
    <xf numFmtId="0" fontId="41" fillId="0" borderId="65" xfId="0" applyFont="1" applyBorder="1" applyAlignment="1">
      <alignment horizontal="justify" vertical="center"/>
    </xf>
    <xf numFmtId="0" fontId="8" fillId="0" borderId="0" xfId="0" applyFont="1" applyAlignment="1">
      <alignment horizontal="center" vertical="center"/>
    </xf>
    <xf numFmtId="0" fontId="8" fillId="0" borderId="0" xfId="0" applyFont="1" applyAlignment="1">
      <alignment vertical="center" wrapText="1"/>
    </xf>
    <xf numFmtId="0" fontId="7" fillId="0" borderId="0" xfId="0" applyFont="1" applyAlignment="1">
      <alignment vertical="center"/>
    </xf>
    <xf numFmtId="0" fontId="24" fillId="5" borderId="20" xfId="0" quotePrefix="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95" fillId="0" borderId="0" xfId="0" applyFont="1" applyAlignment="1">
      <alignment horizontal="left" vertical="center"/>
    </xf>
    <xf numFmtId="0" fontId="86" fillId="0" borderId="18" xfId="0" applyFont="1" applyBorder="1" applyAlignment="1">
      <alignment horizontal="left" vertical="center" wrapText="1"/>
    </xf>
    <xf numFmtId="0" fontId="4" fillId="0" borderId="0" xfId="0" applyFont="1" applyAlignment="1">
      <alignment vertical="center" wrapText="1"/>
    </xf>
    <xf numFmtId="0" fontId="96" fillId="0" borderId="18" xfId="0" applyFont="1" applyBorder="1" applyAlignment="1">
      <alignment horizontal="left" vertical="center" wrapText="1"/>
    </xf>
    <xf numFmtId="0" fontId="82" fillId="15" borderId="21" xfId="0" applyFont="1" applyFill="1" applyBorder="1" applyAlignment="1">
      <alignment horizontal="center" vertical="center"/>
    </xf>
    <xf numFmtId="0" fontId="82" fillId="16" borderId="21" xfId="0" applyFont="1" applyFill="1" applyBorder="1" applyAlignment="1">
      <alignment horizontal="center" vertical="center"/>
    </xf>
    <xf numFmtId="0" fontId="82" fillId="16" borderId="24" xfId="0" applyFont="1" applyFill="1" applyBorder="1" applyAlignment="1">
      <alignment horizontal="center" vertical="center"/>
    </xf>
    <xf numFmtId="0" fontId="4" fillId="0" borderId="0" xfId="0" applyFont="1" applyAlignment="1">
      <alignment vertical="center"/>
    </xf>
    <xf numFmtId="0" fontId="81" fillId="17" borderId="0" xfId="0" applyFont="1" applyFill="1" applyAlignment="1">
      <alignment horizontal="center" vertical="center"/>
    </xf>
    <xf numFmtId="0" fontId="82" fillId="16" borderId="19" xfId="0" applyFont="1" applyFill="1" applyBorder="1" applyAlignment="1">
      <alignment horizontal="center" vertical="center"/>
    </xf>
    <xf numFmtId="0" fontId="82" fillId="18" borderId="21" xfId="0" applyFont="1" applyFill="1" applyBorder="1" applyAlignment="1">
      <alignment horizontal="center" vertical="center"/>
    </xf>
    <xf numFmtId="0" fontId="82" fillId="19" borderId="24" xfId="0" applyFont="1" applyFill="1" applyBorder="1" applyAlignment="1">
      <alignment horizontal="center" vertical="center"/>
    </xf>
    <xf numFmtId="0" fontId="24" fillId="0" borderId="70" xfId="0" applyFont="1" applyBorder="1" applyAlignment="1">
      <alignment horizontal="center" vertical="center" wrapText="1"/>
    </xf>
    <xf numFmtId="0" fontId="24" fillId="0" borderId="82" xfId="0" applyFont="1" applyBorder="1" applyAlignment="1">
      <alignment horizontal="center" vertical="center" wrapText="1"/>
    </xf>
    <xf numFmtId="165" fontId="23" fillId="7" borderId="69" xfId="1" applyNumberFormat="1" applyFont="1" applyFill="1" applyBorder="1" applyAlignment="1">
      <alignment horizontal="center" vertical="center" wrapText="1"/>
    </xf>
    <xf numFmtId="165" fontId="59" fillId="0" borderId="69" xfId="1" applyNumberFormat="1" applyFont="1" applyBorder="1" applyAlignment="1">
      <alignment horizontal="center" vertical="center" wrapText="1"/>
    </xf>
    <xf numFmtId="9" fontId="51" fillId="4" borderId="71" xfId="0" applyNumberFormat="1" applyFont="1" applyFill="1" applyBorder="1" applyAlignment="1">
      <alignment horizontal="center" vertical="center"/>
    </xf>
    <xf numFmtId="9" fontId="38" fillId="5" borderId="83" xfId="0" applyNumberFormat="1" applyFont="1" applyFill="1" applyBorder="1" applyAlignment="1">
      <alignment horizontal="center" vertical="center"/>
    </xf>
    <xf numFmtId="9" fontId="3" fillId="0" borderId="84" xfId="1" applyFont="1" applyBorder="1" applyAlignment="1">
      <alignment horizontal="center" vertical="center"/>
    </xf>
    <xf numFmtId="9" fontId="3" fillId="0" borderId="69" xfId="1" applyFont="1" applyBorder="1" applyAlignment="1">
      <alignment horizontal="center" vertical="center"/>
    </xf>
    <xf numFmtId="9" fontId="51" fillId="4" borderId="83" xfId="0" applyNumberFormat="1" applyFont="1" applyFill="1" applyBorder="1" applyAlignment="1">
      <alignment horizontal="center" vertical="center"/>
    </xf>
    <xf numFmtId="9" fontId="3" fillId="0" borderId="70" xfId="1" applyFont="1" applyBorder="1" applyAlignment="1">
      <alignment horizontal="center" vertical="center"/>
    </xf>
    <xf numFmtId="9" fontId="3" fillId="0" borderId="69" xfId="1" quotePrefix="1" applyFont="1" applyBorder="1" applyAlignment="1">
      <alignment horizontal="center" vertical="center"/>
    </xf>
    <xf numFmtId="9" fontId="73" fillId="0" borderId="0" xfId="0" applyNumberFormat="1" applyFont="1" applyAlignment="1">
      <alignment vertical="center"/>
    </xf>
    <xf numFmtId="0" fontId="3" fillId="0" borderId="0" xfId="0" applyFont="1"/>
    <xf numFmtId="0" fontId="97" fillId="0" borderId="0" xfId="0" applyFont="1" applyAlignment="1">
      <alignment vertical="center"/>
    </xf>
    <xf numFmtId="0" fontId="7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62" xfId="0" applyFont="1" applyBorder="1" applyAlignment="1">
      <alignment horizontal="center" vertical="center" wrapText="1"/>
    </xf>
    <xf numFmtId="0" fontId="3" fillId="0" borderId="0" xfId="0" applyFont="1" applyAlignment="1">
      <alignment horizontal="justify" vertical="center" wrapText="1"/>
    </xf>
    <xf numFmtId="0" fontId="3" fillId="0" borderId="61" xfId="0" applyFont="1" applyBorder="1" applyAlignment="1">
      <alignment vertical="center" wrapText="1"/>
    </xf>
    <xf numFmtId="0" fontId="97" fillId="0" borderId="0" xfId="0" applyFont="1" applyAlignment="1">
      <alignment vertical="center" wrapText="1"/>
    </xf>
    <xf numFmtId="0" fontId="3" fillId="4" borderId="0" xfId="0" applyFont="1" applyFill="1" applyAlignment="1">
      <alignment horizontal="center" vertical="center" wrapText="1"/>
    </xf>
    <xf numFmtId="0" fontId="76" fillId="0" borderId="62" xfId="0" applyFont="1" applyBorder="1" applyAlignment="1">
      <alignment horizontal="center" vertical="center" wrapText="1"/>
    </xf>
    <xf numFmtId="0" fontId="77" fillId="0" borderId="0" xfId="0" applyFont="1" applyAlignment="1">
      <alignment vertical="center"/>
    </xf>
    <xf numFmtId="0" fontId="76" fillId="0" borderId="62" xfId="0" applyFont="1" applyBorder="1" applyAlignment="1">
      <alignment vertical="center" wrapText="1"/>
    </xf>
    <xf numFmtId="165" fontId="24" fillId="0" borderId="1" xfId="1" quotePrefix="1" applyNumberFormat="1" applyFont="1" applyFill="1" applyBorder="1" applyAlignment="1" applyProtection="1">
      <alignment horizontal="center" vertical="center"/>
      <protection locked="0"/>
    </xf>
    <xf numFmtId="9" fontId="24" fillId="0" borderId="1" xfId="1" applyFont="1" applyFill="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35" fillId="2" borderId="0" xfId="0" applyFont="1" applyFill="1" applyAlignment="1" applyProtection="1">
      <alignment horizontal="center" vertical="center"/>
      <protection locked="0"/>
    </xf>
    <xf numFmtId="1" fontId="24" fillId="13" borderId="8" xfId="1" quotePrefix="1" applyNumberFormat="1" applyFont="1" applyFill="1" applyBorder="1" applyAlignment="1" applyProtection="1">
      <alignment horizontal="center" vertical="center"/>
      <protection locked="0"/>
    </xf>
    <xf numFmtId="2" fontId="24" fillId="0" borderId="9" xfId="1" applyNumberFormat="1" applyFont="1" applyFill="1" applyBorder="1" applyAlignment="1" applyProtection="1">
      <alignment horizontal="center" vertical="center"/>
      <protection locked="0"/>
    </xf>
    <xf numFmtId="165" fontId="24" fillId="0" borderId="7" xfId="1" quotePrefix="1" applyNumberFormat="1" applyFont="1" applyFill="1" applyBorder="1" applyAlignment="1" applyProtection="1">
      <alignment horizontal="center" vertical="center"/>
      <protection locked="0"/>
    </xf>
    <xf numFmtId="9" fontId="24" fillId="0" borderId="0" xfId="1" applyFont="1" applyFill="1" applyBorder="1" applyAlignment="1" applyProtection="1">
      <alignment horizontal="center" vertical="center"/>
      <protection locked="0"/>
    </xf>
    <xf numFmtId="1" fontId="24" fillId="0" borderId="7" xfId="0" quotePrefix="1" applyNumberFormat="1" applyFont="1" applyBorder="1" applyAlignment="1" applyProtection="1">
      <alignment horizontal="center" vertical="center"/>
      <protection locked="0"/>
    </xf>
    <xf numFmtId="0" fontId="24" fillId="0" borderId="0" xfId="0" applyFont="1" applyAlignment="1" applyProtection="1">
      <alignment horizontal="center" vertical="center"/>
      <protection locked="0"/>
    </xf>
    <xf numFmtId="1" fontId="24" fillId="0" borderId="7" xfId="1" quotePrefix="1" applyNumberFormat="1" applyFont="1" applyFill="1" applyBorder="1" applyAlignment="1" applyProtection="1">
      <alignment horizontal="center" vertical="center"/>
      <protection locked="0"/>
    </xf>
    <xf numFmtId="1" fontId="24" fillId="0" borderId="0" xfId="1" applyNumberFormat="1" applyFont="1" applyFill="1" applyBorder="1" applyAlignment="1" applyProtection="1">
      <alignment horizontal="center" vertical="center"/>
      <protection locked="0"/>
    </xf>
    <xf numFmtId="165" fontId="24" fillId="0" borderId="10" xfId="1" quotePrefix="1" applyNumberFormat="1" applyFont="1" applyFill="1" applyBorder="1" applyAlignment="1" applyProtection="1">
      <alignment horizontal="center" vertical="center"/>
      <protection locked="0"/>
    </xf>
    <xf numFmtId="9" fontId="24" fillId="0" borderId="11" xfId="1" applyFont="1" applyFill="1" applyBorder="1" applyAlignment="1" applyProtection="1">
      <alignment horizontal="center" vertical="center"/>
      <protection locked="0"/>
    </xf>
    <xf numFmtId="0" fontId="35" fillId="6" borderId="0" xfId="0" applyFont="1" applyFill="1" applyAlignment="1" applyProtection="1">
      <alignment horizontal="center" vertical="center"/>
      <protection locked="0"/>
    </xf>
    <xf numFmtId="0" fontId="57" fillId="0" borderId="7" xfId="0" applyFont="1" applyBorder="1" applyAlignment="1" applyProtection="1">
      <alignment horizontal="center" vertical="center"/>
      <protection locked="0"/>
    </xf>
    <xf numFmtId="0" fontId="38" fillId="0" borderId="0" xfId="0" applyFont="1" applyAlignment="1" applyProtection="1">
      <alignment horizontal="center" vertical="center"/>
      <protection locked="0"/>
    </xf>
    <xf numFmtId="0" fontId="57" fillId="0" borderId="7" xfId="0" quotePrefix="1" applyFont="1" applyBorder="1" applyAlignment="1" applyProtection="1">
      <alignment horizontal="center" vertical="center"/>
      <protection locked="0"/>
    </xf>
    <xf numFmtId="0" fontId="57" fillId="0" borderId="10" xfId="0" applyFont="1" applyBorder="1" applyAlignment="1" applyProtection="1">
      <alignment horizontal="center" vertical="center"/>
      <protection locked="0"/>
    </xf>
    <xf numFmtId="0" fontId="38" fillId="0" borderId="11" xfId="0" applyFont="1" applyBorder="1" applyAlignment="1" applyProtection="1">
      <alignment horizontal="center" vertical="center"/>
      <protection locked="0"/>
    </xf>
    <xf numFmtId="165" fontId="24" fillId="0" borderId="31"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59" fillId="0" borderId="8" xfId="0" applyFont="1" applyBorder="1" applyAlignment="1">
      <alignment horizontal="center" vertical="center"/>
    </xf>
    <xf numFmtId="0" fontId="59" fillId="0" borderId="9" xfId="0" applyFont="1" applyBorder="1" applyAlignment="1">
      <alignment horizontal="center" vertical="center"/>
    </xf>
    <xf numFmtId="1" fontId="24" fillId="5" borderId="8" xfId="0" applyNumberFormat="1" applyFont="1" applyFill="1" applyBorder="1" applyAlignment="1">
      <alignment horizontal="center" vertical="center"/>
    </xf>
    <xf numFmtId="0" fontId="24" fillId="0" borderId="9" xfId="0" applyFont="1" applyBorder="1" applyAlignment="1">
      <alignment horizontal="center" vertical="center"/>
    </xf>
    <xf numFmtId="1" fontId="24" fillId="0" borderId="8" xfId="0" applyNumberFormat="1" applyFont="1" applyBorder="1" applyAlignment="1">
      <alignment horizontal="center" vertical="center"/>
    </xf>
    <xf numFmtId="1" fontId="54" fillId="5" borderId="8" xfId="0" applyNumberFormat="1" applyFont="1" applyFill="1" applyBorder="1" applyAlignment="1">
      <alignment horizontal="center" vertical="center"/>
    </xf>
    <xf numFmtId="0" fontId="54" fillId="0" borderId="0" xfId="0" applyFont="1" applyAlignment="1">
      <alignment vertical="center"/>
    </xf>
    <xf numFmtId="165" fontId="38" fillId="0" borderId="0" xfId="1" applyNumberFormat="1" applyFont="1" applyFill="1" applyBorder="1" applyAlignment="1" applyProtection="1">
      <alignment horizontal="center" vertical="center"/>
    </xf>
    <xf numFmtId="1" fontId="24" fillId="0" borderId="0" xfId="0" applyNumberFormat="1" applyFont="1" applyAlignment="1">
      <alignment horizontal="center" vertical="center"/>
    </xf>
    <xf numFmtId="0" fontId="24" fillId="0" borderId="8" xfId="0" applyFont="1" applyBorder="1" applyAlignment="1">
      <alignment horizontal="center" vertical="center"/>
    </xf>
    <xf numFmtId="1" fontId="24" fillId="0" borderId="9" xfId="0" applyNumberFormat="1" applyFont="1" applyBorder="1" applyAlignment="1">
      <alignment horizontal="center" vertical="center"/>
    </xf>
    <xf numFmtId="1" fontId="38" fillId="0" borderId="11" xfId="1" applyNumberFormat="1" applyFont="1" applyFill="1" applyBorder="1" applyAlignment="1" applyProtection="1">
      <alignment horizontal="center" vertical="center"/>
    </xf>
    <xf numFmtId="1" fontId="38" fillId="0" borderId="0" xfId="1" applyNumberFormat="1" applyFont="1" applyFill="1" applyBorder="1" applyAlignment="1" applyProtection="1">
      <alignment horizontal="center" vertical="center"/>
    </xf>
    <xf numFmtId="0" fontId="24" fillId="0" borderId="31" xfId="0" applyFont="1" applyBorder="1" applyAlignment="1">
      <alignment horizontal="center" vertical="center"/>
    </xf>
    <xf numFmtId="0" fontId="24" fillId="0" borderId="1" xfId="0" applyFont="1" applyBorder="1" applyAlignment="1">
      <alignment horizontal="center" vertical="center"/>
    </xf>
    <xf numFmtId="9" fontId="56" fillId="5" borderId="32" xfId="1" applyFont="1" applyFill="1" applyBorder="1" applyAlignment="1" applyProtection="1">
      <alignment horizontal="left" vertical="center" wrapText="1"/>
    </xf>
    <xf numFmtId="0" fontId="24" fillId="4" borderId="26" xfId="0" applyFont="1" applyFill="1" applyBorder="1" applyAlignment="1" applyProtection="1">
      <alignment horizontal="center" vertical="center" wrapText="1"/>
      <protection locked="0"/>
    </xf>
    <xf numFmtId="0" fontId="36" fillId="3" borderId="0" xfId="0" applyFont="1" applyFill="1" applyAlignment="1" applyProtection="1">
      <alignment horizontal="left" vertical="center" wrapText="1"/>
      <protection locked="0"/>
    </xf>
    <xf numFmtId="0" fontId="41" fillId="5" borderId="1" xfId="0" applyFont="1" applyFill="1" applyBorder="1" applyAlignment="1" applyProtection="1">
      <alignment vertical="center" wrapText="1"/>
      <protection locked="0"/>
    </xf>
    <xf numFmtId="0" fontId="32" fillId="0" borderId="0" xfId="0" applyFont="1" applyAlignment="1" applyProtection="1">
      <alignment horizontal="left" vertical="center" wrapText="1"/>
      <protection locked="0"/>
    </xf>
    <xf numFmtId="0" fontId="36" fillId="2" borderId="0" xfId="0" applyFont="1" applyFill="1" applyAlignment="1" applyProtection="1">
      <alignment horizontal="left" vertical="center" wrapText="1"/>
      <protection locked="0"/>
    </xf>
    <xf numFmtId="0" fontId="41" fillId="5" borderId="8" xfId="0" applyFont="1" applyFill="1" applyBorder="1" applyAlignment="1" applyProtection="1">
      <alignment vertical="center" wrapText="1"/>
      <protection locked="0"/>
    </xf>
    <xf numFmtId="0" fontId="41" fillId="5" borderId="7" xfId="0" applyFont="1" applyFill="1" applyBorder="1" applyAlignment="1" applyProtection="1">
      <alignment vertical="center" wrapText="1"/>
      <protection locked="0"/>
    </xf>
    <xf numFmtId="0" fontId="41" fillId="5" borderId="10" xfId="0" applyFont="1" applyFill="1" applyBorder="1" applyAlignment="1" applyProtection="1">
      <alignment vertical="center" wrapText="1"/>
      <protection locked="0"/>
    </xf>
    <xf numFmtId="0" fontId="78" fillId="0" borderId="0" xfId="0" applyFont="1" applyAlignment="1" applyProtection="1">
      <alignment vertical="center" wrapText="1"/>
      <protection locked="0"/>
    </xf>
    <xf numFmtId="0" fontId="36" fillId="6" borderId="0" xfId="0" applyFont="1" applyFill="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49" fillId="5" borderId="9" xfId="0" applyFont="1" applyFill="1" applyBorder="1" applyAlignment="1" applyProtection="1">
      <alignment horizontal="left" vertical="center" wrapText="1"/>
      <protection locked="0"/>
    </xf>
    <xf numFmtId="0" fontId="34" fillId="0" borderId="0" xfId="0" applyFont="1" applyAlignment="1" applyProtection="1">
      <alignment horizontal="left" vertical="center" wrapText="1"/>
      <protection locked="0"/>
    </xf>
    <xf numFmtId="0" fontId="34" fillId="0" borderId="11" xfId="0" applyFont="1" applyBorder="1" applyAlignment="1" applyProtection="1">
      <alignment horizontal="left" vertical="center" wrapText="1"/>
      <protection locked="0"/>
    </xf>
    <xf numFmtId="0" fontId="24" fillId="4" borderId="2" xfId="0" applyFont="1" applyFill="1" applyBorder="1" applyAlignment="1" applyProtection="1">
      <alignment horizontal="center" vertical="center" wrapText="1"/>
      <protection locked="0"/>
    </xf>
    <xf numFmtId="0" fontId="35" fillId="3" borderId="0" xfId="0" applyFont="1" applyFill="1" applyAlignment="1" applyProtection="1">
      <alignment horizontal="center" vertical="center"/>
      <protection locked="0"/>
    </xf>
    <xf numFmtId="1" fontId="24" fillId="0" borderId="31" xfId="2" quotePrefix="1" applyNumberFormat="1" applyFont="1" applyFill="1" applyBorder="1" applyAlignment="1" applyProtection="1">
      <alignment horizontal="center" vertical="center"/>
      <protection locked="0"/>
    </xf>
    <xf numFmtId="0" fontId="24" fillId="8" borderId="1" xfId="0" applyFont="1" applyFill="1" applyBorder="1" applyAlignment="1" applyProtection="1">
      <alignment horizontal="center" vertical="center"/>
      <protection locked="0"/>
    </xf>
    <xf numFmtId="0" fontId="43" fillId="5" borderId="0" xfId="0" applyFont="1" applyFill="1" applyAlignment="1" applyProtection="1">
      <alignment vertical="center" wrapText="1"/>
      <protection locked="0"/>
    </xf>
    <xf numFmtId="0" fontId="34" fillId="0" borderId="23" xfId="0" applyFont="1" applyBorder="1" applyAlignment="1" applyProtection="1">
      <alignment vertical="center" wrapText="1"/>
      <protection locked="0"/>
    </xf>
    <xf numFmtId="1" fontId="38" fillId="0" borderId="7" xfId="1" quotePrefix="1" applyNumberFormat="1" applyFont="1" applyFill="1" applyBorder="1" applyAlignment="1" applyProtection="1">
      <alignment horizontal="center" vertical="center"/>
      <protection locked="0"/>
    </xf>
    <xf numFmtId="1" fontId="38" fillId="0" borderId="0" xfId="1" applyNumberFormat="1" applyFont="1" applyFill="1" applyBorder="1" applyAlignment="1" applyProtection="1">
      <alignment horizontal="center" vertical="center"/>
      <protection locked="0"/>
    </xf>
    <xf numFmtId="0" fontId="34" fillId="0" borderId="22" xfId="0" applyFont="1" applyBorder="1" applyAlignment="1" applyProtection="1">
      <alignment vertical="center" wrapText="1"/>
      <protection locked="0"/>
    </xf>
    <xf numFmtId="165" fontId="38" fillId="0" borderId="10" xfId="1" applyNumberFormat="1" applyFont="1" applyFill="1" applyBorder="1" applyAlignment="1" applyProtection="1">
      <alignment horizontal="center" vertical="center"/>
      <protection locked="0"/>
    </xf>
    <xf numFmtId="0" fontId="34" fillId="5" borderId="32" xfId="0" applyFont="1" applyFill="1" applyBorder="1" applyAlignment="1" applyProtection="1">
      <alignment vertical="center" wrapText="1"/>
      <protection locked="0"/>
    </xf>
    <xf numFmtId="0" fontId="43" fillId="5" borderId="32" xfId="0" applyFont="1" applyFill="1" applyBorder="1" applyAlignment="1" applyProtection="1">
      <alignment vertical="center" wrapText="1"/>
      <protection locked="0"/>
    </xf>
    <xf numFmtId="165" fontId="24" fillId="0" borderId="9" xfId="1" quotePrefix="1" applyNumberFormat="1" applyFont="1" applyFill="1" applyBorder="1" applyAlignment="1" applyProtection="1">
      <alignment horizontal="center" vertical="center"/>
      <protection locked="0"/>
    </xf>
    <xf numFmtId="9" fontId="24" fillId="0" borderId="9" xfId="1" applyFont="1" applyFill="1" applyBorder="1" applyAlignment="1" applyProtection="1">
      <alignment horizontal="center" vertical="center"/>
      <protection locked="0"/>
    </xf>
    <xf numFmtId="0" fontId="34" fillId="0" borderId="0" xfId="0" applyFont="1" applyAlignment="1" applyProtection="1">
      <alignment vertical="center" wrapText="1"/>
      <protection locked="0"/>
    </xf>
    <xf numFmtId="165" fontId="38" fillId="0" borderId="7" xfId="1" applyNumberFormat="1" applyFont="1" applyFill="1" applyBorder="1" applyAlignment="1" applyProtection="1">
      <alignment horizontal="center" vertical="center"/>
      <protection locked="0"/>
    </xf>
    <xf numFmtId="0" fontId="58" fillId="0" borderId="11" xfId="3" applyFont="1" applyFill="1" applyBorder="1" applyAlignment="1" applyProtection="1">
      <alignment vertical="center" wrapText="1"/>
      <protection locked="0"/>
    </xf>
    <xf numFmtId="0" fontId="38" fillId="5" borderId="10" xfId="0" quotePrefix="1" applyFont="1" applyFill="1" applyBorder="1" applyAlignment="1" applyProtection="1">
      <alignment horizontal="center" vertical="center"/>
      <protection locked="0"/>
    </xf>
    <xf numFmtId="0" fontId="38" fillId="5" borderId="11" xfId="0" quotePrefix="1" applyFont="1" applyFill="1" applyBorder="1" applyAlignment="1" applyProtection="1">
      <alignment horizontal="center" vertical="center"/>
      <protection locked="0"/>
    </xf>
    <xf numFmtId="0" fontId="34" fillId="5" borderId="0" xfId="0" applyFont="1" applyFill="1" applyAlignment="1" applyProtection="1">
      <alignment vertical="center" wrapText="1"/>
      <protection locked="0"/>
    </xf>
    <xf numFmtId="0" fontId="24" fillId="5" borderId="8" xfId="0" quotePrefix="1" applyFont="1" applyFill="1" applyBorder="1" applyAlignment="1" applyProtection="1">
      <alignment horizontal="center" vertical="center"/>
      <protection locked="0"/>
    </xf>
    <xf numFmtId="0" fontId="24" fillId="5" borderId="9" xfId="0" quotePrefix="1" applyFont="1" applyFill="1" applyBorder="1" applyAlignment="1" applyProtection="1">
      <alignment horizontal="center" vertical="center"/>
      <protection locked="0"/>
    </xf>
    <xf numFmtId="0" fontId="43" fillId="5" borderId="9" xfId="0" applyFont="1" applyFill="1" applyBorder="1" applyAlignment="1" applyProtection="1">
      <alignment vertical="center" wrapText="1"/>
      <protection locked="0"/>
    </xf>
    <xf numFmtId="0" fontId="41" fillId="0" borderId="0" xfId="0" applyFont="1" applyAlignment="1" applyProtection="1">
      <alignment vertical="center" wrapText="1"/>
      <protection locked="0"/>
    </xf>
    <xf numFmtId="9" fontId="38" fillId="0" borderId="0" xfId="1" applyFont="1" applyFill="1" applyBorder="1" applyAlignment="1" applyProtection="1">
      <alignment horizontal="center" vertical="center"/>
      <protection locked="0"/>
    </xf>
    <xf numFmtId="165" fontId="38" fillId="10" borderId="7" xfId="1" applyNumberFormat="1" applyFont="1" applyFill="1" applyBorder="1" applyAlignment="1" applyProtection="1">
      <alignment horizontal="center" vertical="center"/>
      <protection locked="0"/>
    </xf>
    <xf numFmtId="0" fontId="58" fillId="0" borderId="0" xfId="3" applyFont="1" applyFill="1" applyBorder="1" applyAlignment="1" applyProtection="1">
      <alignment vertical="center" wrapText="1"/>
      <protection locked="0"/>
    </xf>
    <xf numFmtId="0" fontId="38" fillId="5" borderId="7" xfId="0" quotePrefix="1" applyFont="1" applyFill="1" applyBorder="1" applyAlignment="1" applyProtection="1">
      <alignment horizontal="center" vertical="center"/>
      <protection locked="0"/>
    </xf>
    <xf numFmtId="0" fontId="38" fillId="5" borderId="0" xfId="0" quotePrefix="1" applyFont="1" applyFill="1" applyAlignment="1" applyProtection="1">
      <alignment horizontal="center" vertical="center"/>
      <protection locked="0"/>
    </xf>
    <xf numFmtId="1" fontId="38" fillId="0" borderId="7" xfId="0" applyNumberFormat="1" applyFont="1" applyBorder="1" applyAlignment="1" applyProtection="1">
      <alignment horizontal="center" vertical="center"/>
      <protection locked="0"/>
    </xf>
    <xf numFmtId="0" fontId="41" fillId="0" borderId="11" xfId="0" applyFont="1" applyBorder="1" applyAlignment="1" applyProtection="1">
      <alignment vertical="center" wrapText="1"/>
      <protection locked="0"/>
    </xf>
    <xf numFmtId="0" fontId="41" fillId="5" borderId="32" xfId="0" applyFont="1" applyFill="1" applyBorder="1" applyAlignment="1" applyProtection="1">
      <alignment vertical="center" wrapText="1"/>
      <protection locked="0"/>
    </xf>
    <xf numFmtId="165" fontId="24" fillId="0" borderId="31" xfId="1" applyNumberFormat="1" applyFont="1" applyFill="1" applyBorder="1" applyAlignment="1" applyProtection="1">
      <alignment horizontal="center" vertical="center"/>
      <protection locked="0"/>
    </xf>
    <xf numFmtId="165" fontId="24" fillId="0" borderId="1" xfId="1" applyNumberFormat="1" applyFont="1" applyFill="1" applyBorder="1" applyAlignment="1" applyProtection="1">
      <alignment horizontal="center" vertical="center"/>
      <protection locked="0"/>
    </xf>
    <xf numFmtId="0" fontId="34" fillId="5" borderId="1" xfId="0" applyFont="1" applyFill="1" applyBorder="1" applyAlignment="1" applyProtection="1">
      <alignment vertical="center" wrapText="1"/>
      <protection locked="0"/>
    </xf>
    <xf numFmtId="0" fontId="37" fillId="0" borderId="31" xfId="0" quotePrefix="1" applyFont="1" applyBorder="1" applyAlignment="1" applyProtection="1">
      <alignment horizontal="center" vertical="center"/>
      <protection locked="0"/>
    </xf>
    <xf numFmtId="0" fontId="37" fillId="0" borderId="1" xfId="0" quotePrefix="1" applyFont="1" applyBorder="1" applyAlignment="1" applyProtection="1">
      <alignment horizontal="center" vertical="center"/>
      <protection locked="0"/>
    </xf>
    <xf numFmtId="0" fontId="32" fillId="0" borderId="23" xfId="0" applyFont="1" applyBorder="1" applyAlignment="1" applyProtection="1">
      <alignment horizontal="left" vertical="center" wrapText="1"/>
      <protection locked="0"/>
    </xf>
    <xf numFmtId="0" fontId="7" fillId="0" borderId="0" xfId="0" applyFont="1" applyAlignment="1" applyProtection="1">
      <alignment horizontal="center" vertical="center"/>
      <protection locked="0"/>
    </xf>
    <xf numFmtId="0" fontId="36" fillId="2" borderId="23" xfId="0" applyFont="1" applyFill="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43" fillId="5" borderId="20" xfId="0" applyFont="1" applyFill="1" applyBorder="1" applyAlignment="1" applyProtection="1">
      <alignment vertical="center" wrapText="1"/>
      <protection locked="0"/>
    </xf>
    <xf numFmtId="0" fontId="41" fillId="0" borderId="23" xfId="0" applyFont="1" applyBorder="1" applyAlignment="1" applyProtection="1">
      <alignment vertical="center" wrapText="1"/>
      <protection locked="0"/>
    </xf>
    <xf numFmtId="0" fontId="38" fillId="0" borderId="7" xfId="0" applyFont="1" applyBorder="1" applyAlignment="1" applyProtection="1">
      <alignment horizontal="center" vertical="center"/>
      <protection locked="0"/>
    </xf>
    <xf numFmtId="0" fontId="41" fillId="0" borderId="22" xfId="0" applyFont="1" applyBorder="1" applyAlignment="1" applyProtection="1">
      <alignment vertical="center" wrapText="1"/>
      <protection locked="0"/>
    </xf>
    <xf numFmtId="0" fontId="38" fillId="0" borderId="10" xfId="0" applyFont="1" applyBorder="1" applyAlignment="1" applyProtection="1">
      <alignment horizontal="center" vertical="center"/>
      <protection locked="0"/>
    </xf>
    <xf numFmtId="165" fontId="24" fillId="13" borderId="31" xfId="1" applyNumberFormat="1" applyFont="1" applyFill="1" applyBorder="1" applyAlignment="1" applyProtection="1">
      <alignment horizontal="center" vertical="center"/>
      <protection locked="0"/>
    </xf>
    <xf numFmtId="164" fontId="57" fillId="0" borderId="7" xfId="0" applyNumberFormat="1" applyFont="1" applyBorder="1" applyAlignment="1" applyProtection="1">
      <alignment horizontal="center" vertical="center"/>
      <protection locked="0"/>
    </xf>
    <xf numFmtId="164" fontId="38" fillId="0" borderId="7" xfId="0" applyNumberFormat="1" applyFont="1" applyBorder="1" applyAlignment="1" applyProtection="1">
      <alignment horizontal="center" vertical="center"/>
      <protection locked="0"/>
    </xf>
    <xf numFmtId="164" fontId="38" fillId="0" borderId="10" xfId="0" applyNumberFormat="1" applyFont="1" applyBorder="1" applyAlignment="1" applyProtection="1">
      <alignment horizontal="center" vertical="center"/>
      <protection locked="0"/>
    </xf>
    <xf numFmtId="164" fontId="38" fillId="0" borderId="0" xfId="0" applyNumberFormat="1" applyFont="1" applyAlignment="1" applyProtection="1">
      <alignment horizontal="center" vertical="center"/>
      <protection locked="0"/>
    </xf>
    <xf numFmtId="1" fontId="24" fillId="0" borderId="1" xfId="1" applyNumberFormat="1" applyFont="1" applyFill="1" applyBorder="1" applyAlignment="1" applyProtection="1">
      <alignment horizontal="center" vertical="center"/>
      <protection locked="0"/>
    </xf>
    <xf numFmtId="0" fontId="24" fillId="0" borderId="31" xfId="0" applyFont="1" applyBorder="1" applyAlignment="1" applyProtection="1">
      <alignment horizontal="center" vertical="center"/>
      <protection locked="0"/>
    </xf>
    <xf numFmtId="165" fontId="24" fillId="0" borderId="10" xfId="1" applyNumberFormat="1" applyFont="1" applyFill="1" applyBorder="1" applyAlignment="1" applyProtection="1">
      <alignment horizontal="center" vertical="center"/>
      <protection locked="0"/>
    </xf>
    <xf numFmtId="165" fontId="24" fillId="0" borderId="11" xfId="1" applyNumberFormat="1" applyFont="1" applyFill="1" applyBorder="1" applyAlignment="1" applyProtection="1">
      <alignment horizontal="center" vertical="center"/>
      <protection locked="0"/>
    </xf>
    <xf numFmtId="0" fontId="34" fillId="5" borderId="20" xfId="0" applyFont="1" applyFill="1" applyBorder="1" applyAlignment="1" applyProtection="1">
      <alignment vertical="center" wrapText="1"/>
      <protection locked="0"/>
    </xf>
    <xf numFmtId="9" fontId="24" fillId="0" borderId="10" xfId="1" applyFont="1" applyFill="1" applyBorder="1" applyAlignment="1" applyProtection="1">
      <alignment horizontal="center" vertical="center"/>
      <protection locked="0"/>
    </xf>
    <xf numFmtId="0" fontId="41" fillId="0" borderId="32" xfId="0" applyFont="1" applyBorder="1" applyAlignment="1" applyProtection="1">
      <alignment vertical="center" wrapText="1"/>
      <protection locked="0"/>
    </xf>
    <xf numFmtId="1" fontId="24" fillId="0" borderId="31" xfId="0" quotePrefix="1" applyNumberFormat="1" applyFont="1" applyBorder="1" applyAlignment="1" applyProtection="1">
      <alignment horizontal="center" vertical="center"/>
      <protection locked="0"/>
    </xf>
    <xf numFmtId="0" fontId="24" fillId="0" borderId="1" xfId="0" applyFont="1" applyBorder="1" applyAlignment="1" applyProtection="1">
      <alignment horizontal="center" vertical="center"/>
      <protection locked="0"/>
    </xf>
    <xf numFmtId="0" fontId="8" fillId="0" borderId="0" xfId="0" applyFont="1" applyAlignment="1" applyProtection="1">
      <alignment vertical="center" wrapText="1"/>
      <protection locked="0"/>
    </xf>
    <xf numFmtId="0" fontId="30" fillId="0" borderId="0" xfId="0" applyFont="1" applyAlignment="1" applyProtection="1">
      <alignment horizontal="center" vertical="center"/>
      <protection locked="0"/>
    </xf>
    <xf numFmtId="0" fontId="36" fillId="6" borderId="4" xfId="0" applyFont="1" applyFill="1" applyBorder="1" applyAlignment="1" applyProtection="1">
      <alignment horizontal="left" vertical="center" wrapText="1"/>
      <protection locked="0"/>
    </xf>
    <xf numFmtId="0" fontId="35" fillId="6" borderId="4" xfId="0" applyFont="1" applyFill="1" applyBorder="1" applyAlignment="1" applyProtection="1">
      <alignment horizontal="center" vertical="center"/>
      <protection locked="0"/>
    </xf>
    <xf numFmtId="0" fontId="41" fillId="5" borderId="20" xfId="0" applyFont="1" applyFill="1" applyBorder="1" applyAlignment="1" applyProtection="1">
      <alignment vertical="center" wrapText="1"/>
      <protection locked="0"/>
    </xf>
    <xf numFmtId="0" fontId="20" fillId="0" borderId="0" xfId="0" applyFont="1" applyAlignment="1">
      <alignment vertical="center" wrapText="1"/>
    </xf>
    <xf numFmtId="0" fontId="0" fillId="0" borderId="31" xfId="0" applyBorder="1" applyAlignment="1">
      <alignment horizontal="center" vertical="center"/>
    </xf>
    <xf numFmtId="165" fontId="0" fillId="0" borderId="32" xfId="1" applyNumberFormat="1" applyFont="1" applyBorder="1" applyAlignment="1">
      <alignment horizontal="center" vertical="center"/>
    </xf>
    <xf numFmtId="0" fontId="42" fillId="4" borderId="1" xfId="0" applyFont="1" applyFill="1" applyBorder="1" applyAlignment="1">
      <alignment horizontal="center" vertical="center" wrapText="1"/>
    </xf>
    <xf numFmtId="0" fontId="34" fillId="5" borderId="1" xfId="0" applyFont="1" applyFill="1" applyBorder="1" applyAlignment="1" applyProtection="1">
      <alignment horizontal="left" vertical="center" wrapText="1"/>
      <protection locked="0"/>
    </xf>
    <xf numFmtId="0" fontId="98" fillId="24" borderId="34" xfId="0" applyFont="1" applyFill="1" applyBorder="1" applyAlignment="1">
      <alignment horizontal="left" vertical="top" wrapText="1"/>
    </xf>
    <xf numFmtId="166" fontId="99" fillId="24" borderId="34" xfId="0" applyNumberFormat="1" applyFont="1" applyFill="1" applyBorder="1" applyAlignment="1">
      <alignment horizontal="right" vertical="top"/>
    </xf>
    <xf numFmtId="165" fontId="24" fillId="0" borderId="9" xfId="1" applyNumberFormat="1" applyFont="1" applyFill="1" applyBorder="1" applyAlignment="1" applyProtection="1">
      <alignment horizontal="center" vertical="center"/>
      <protection locked="0"/>
    </xf>
    <xf numFmtId="0" fontId="49" fillId="0" borderId="0" xfId="0" applyFont="1" applyAlignment="1" applyProtection="1">
      <alignment vertical="center" wrapText="1"/>
      <protection locked="0"/>
    </xf>
    <xf numFmtId="9" fontId="38" fillId="0" borderId="0" xfId="1" applyFont="1" applyFill="1" applyBorder="1" applyAlignment="1" applyProtection="1">
      <alignment horizontal="center" vertical="center"/>
    </xf>
    <xf numFmtId="2" fontId="57" fillId="0" borderId="7" xfId="0" applyNumberFormat="1" applyFont="1" applyBorder="1" applyAlignment="1" applyProtection="1">
      <alignment horizontal="center" vertical="center"/>
      <protection locked="0"/>
    </xf>
    <xf numFmtId="2" fontId="38" fillId="0" borderId="0" xfId="0" applyNumberFormat="1" applyFont="1" applyAlignment="1" applyProtection="1">
      <alignment horizontal="center" vertical="center"/>
      <protection locked="0"/>
    </xf>
    <xf numFmtId="2" fontId="38" fillId="0" borderId="7" xfId="0" applyNumberFormat="1" applyFont="1" applyBorder="1" applyAlignment="1" applyProtection="1">
      <alignment horizontal="center" vertical="center"/>
      <protection locked="0"/>
    </xf>
    <xf numFmtId="2" fontId="38" fillId="0" borderId="10" xfId="0" applyNumberFormat="1" applyFont="1" applyBorder="1" applyAlignment="1" applyProtection="1">
      <alignment horizontal="center" vertical="center"/>
      <protection locked="0"/>
    </xf>
    <xf numFmtId="2" fontId="38" fillId="0" borderId="11" xfId="0" applyNumberFormat="1" applyFont="1" applyBorder="1" applyAlignment="1" applyProtection="1">
      <alignment horizontal="center" vertical="center"/>
      <protection locked="0"/>
    </xf>
    <xf numFmtId="2" fontId="24" fillId="13" borderId="31" xfId="1" applyNumberFormat="1" applyFont="1" applyFill="1" applyBorder="1" applyAlignment="1" applyProtection="1">
      <alignment horizontal="center" vertical="center"/>
      <protection locked="0"/>
    </xf>
    <xf numFmtId="2" fontId="24" fillId="0" borderId="1" xfId="1" applyNumberFormat="1" applyFont="1" applyFill="1" applyBorder="1" applyAlignment="1" applyProtection="1">
      <alignment horizontal="center" vertical="center"/>
      <protection locked="0"/>
    </xf>
    <xf numFmtId="2" fontId="24" fillId="5" borderId="8" xfId="0" applyNumberFormat="1" applyFont="1" applyFill="1" applyBorder="1" applyAlignment="1">
      <alignment horizontal="center" vertical="center"/>
    </xf>
    <xf numFmtId="2" fontId="24" fillId="0" borderId="9" xfId="0" applyNumberFormat="1" applyFont="1" applyBorder="1" applyAlignment="1">
      <alignment horizontal="center" vertical="center"/>
    </xf>
    <xf numFmtId="2" fontId="54" fillId="5" borderId="8" xfId="0" applyNumberFormat="1" applyFont="1" applyFill="1" applyBorder="1" applyAlignment="1">
      <alignment horizontal="center" vertical="center"/>
    </xf>
    <xf numFmtId="2" fontId="57" fillId="0" borderId="10" xfId="0" applyNumberFormat="1" applyFont="1" applyBorder="1" applyAlignment="1" applyProtection="1">
      <alignment horizontal="center" vertical="center"/>
      <protection locked="0"/>
    </xf>
    <xf numFmtId="9" fontId="38" fillId="0" borderId="0" xfId="1" quotePrefix="1" applyFont="1" applyFill="1" applyBorder="1" applyAlignment="1" applyProtection="1">
      <alignment horizontal="center" vertical="center"/>
      <protection locked="0"/>
    </xf>
    <xf numFmtId="167" fontId="24" fillId="0" borderId="0" xfId="1" applyNumberFormat="1" applyFont="1" applyFill="1" applyBorder="1" applyAlignment="1" applyProtection="1">
      <alignment horizontal="center" vertical="center"/>
      <protection locked="0"/>
    </xf>
    <xf numFmtId="2" fontId="24" fillId="0" borderId="11" xfId="1" applyNumberFormat="1" applyFont="1" applyFill="1" applyBorder="1" applyAlignment="1" applyProtection="1">
      <alignment horizontal="center" vertical="center"/>
      <protection locked="0"/>
    </xf>
    <xf numFmtId="164" fontId="24" fillId="0" borderId="1" xfId="1" applyNumberFormat="1" applyFont="1" applyFill="1" applyBorder="1" applyAlignment="1" applyProtection="1">
      <alignment horizontal="center" vertical="center"/>
      <protection locked="0"/>
    </xf>
    <xf numFmtId="9" fontId="38" fillId="0" borderId="0" xfId="0" applyNumberFormat="1" applyFont="1" applyAlignment="1" applyProtection="1">
      <alignment horizontal="center" vertical="center"/>
      <protection locked="0"/>
    </xf>
    <xf numFmtId="9" fontId="57" fillId="0" borderId="7" xfId="0" quotePrefix="1" applyNumberFormat="1" applyFont="1" applyBorder="1" applyAlignment="1" applyProtection="1">
      <alignment horizontal="center" vertical="center"/>
      <protection locked="0"/>
    </xf>
    <xf numFmtId="10" fontId="38" fillId="0" borderId="0" xfId="0" applyNumberFormat="1" applyFont="1" applyAlignment="1" applyProtection="1">
      <alignment horizontal="center" vertical="center"/>
      <protection locked="0"/>
    </xf>
    <xf numFmtId="9" fontId="57" fillId="0" borderId="7" xfId="0" applyNumberFormat="1" applyFont="1" applyBorder="1" applyAlignment="1" applyProtection="1">
      <alignment horizontal="center" vertical="center"/>
      <protection locked="0"/>
    </xf>
    <xf numFmtId="0" fontId="38" fillId="0" borderId="0" xfId="0" applyFont="1" applyAlignment="1">
      <alignment vertical="center" wrapText="1"/>
    </xf>
    <xf numFmtId="0" fontId="48" fillId="0" borderId="0" xfId="0" applyFont="1" applyAlignment="1">
      <alignment horizontal="left" vertical="center" wrapText="1"/>
    </xf>
    <xf numFmtId="0" fontId="57" fillId="0" borderId="0" xfId="0" applyFont="1" applyAlignment="1" applyProtection="1">
      <alignment horizontal="center" vertical="center"/>
      <protection locked="0"/>
    </xf>
    <xf numFmtId="2" fontId="57" fillId="0" borderId="31" xfId="0" applyNumberFormat="1" applyFont="1" applyBorder="1" applyAlignment="1" applyProtection="1">
      <alignment horizontal="center" vertical="center"/>
      <protection locked="0"/>
    </xf>
    <xf numFmtId="0" fontId="1" fillId="0" borderId="0" xfId="0" applyFont="1" applyAlignment="1">
      <alignment vertical="center"/>
    </xf>
    <xf numFmtId="2" fontId="32" fillId="0" borderId="10" xfId="0" applyNumberFormat="1" applyFont="1" applyBorder="1" applyAlignment="1" applyProtection="1">
      <alignment horizontal="center" vertical="center"/>
      <protection locked="0"/>
    </xf>
    <xf numFmtId="9" fontId="38" fillId="0" borderId="1" xfId="1" applyFont="1" applyFill="1" applyBorder="1" applyAlignment="1" applyProtection="1">
      <alignment horizontal="center" vertical="center"/>
      <protection locked="0"/>
    </xf>
    <xf numFmtId="9" fontId="38" fillId="0" borderId="0" xfId="0" applyNumberFormat="1" applyFont="1" applyAlignment="1">
      <alignment horizontal="center" vertical="center"/>
    </xf>
    <xf numFmtId="9" fontId="57" fillId="0" borderId="10" xfId="0" applyNumberFormat="1" applyFont="1" applyBorder="1" applyAlignment="1" applyProtection="1">
      <alignment horizontal="center" vertical="center"/>
      <protection locked="0"/>
    </xf>
    <xf numFmtId="165" fontId="24" fillId="10" borderId="7" xfId="1" applyNumberFormat="1" applyFont="1" applyFill="1" applyBorder="1" applyAlignment="1" applyProtection="1">
      <alignment horizontal="center" vertical="center"/>
      <protection locked="0"/>
    </xf>
    <xf numFmtId="165" fontId="24" fillId="0" borderId="7" xfId="1" applyNumberFormat="1" applyFont="1" applyFill="1" applyBorder="1" applyAlignment="1" applyProtection="1">
      <alignment horizontal="center" vertical="center"/>
      <protection locked="0"/>
    </xf>
    <xf numFmtId="0" fontId="65" fillId="11" borderId="47" xfId="4" applyFont="1" applyFill="1" applyBorder="1" applyAlignment="1">
      <alignment horizontal="center" vertical="center"/>
    </xf>
    <xf numFmtId="0" fontId="65" fillId="11" borderId="48" xfId="4" applyFont="1" applyFill="1" applyBorder="1" applyAlignment="1">
      <alignment horizontal="center" vertical="center"/>
    </xf>
    <xf numFmtId="0" fontId="65" fillId="11" borderId="49" xfId="4" applyFont="1" applyFill="1" applyBorder="1" applyAlignment="1">
      <alignment horizontal="center" vertical="center"/>
    </xf>
    <xf numFmtId="0" fontId="69" fillId="8" borderId="50" xfId="4" applyFont="1" applyFill="1" applyBorder="1" applyAlignment="1">
      <alignment horizontal="center" vertical="center"/>
    </xf>
    <xf numFmtId="0" fontId="24" fillId="4" borderId="26" xfId="0" applyFont="1" applyFill="1" applyBorder="1" applyAlignment="1">
      <alignment horizontal="center" vertical="center" wrapText="1"/>
    </xf>
    <xf numFmtId="0" fontId="24" fillId="4" borderId="27" xfId="0" applyFont="1" applyFill="1" applyBorder="1" applyAlignment="1">
      <alignment horizontal="center" vertical="center" wrapText="1"/>
    </xf>
    <xf numFmtId="0" fontId="24" fillId="4" borderId="2"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3" fillId="10" borderId="2" xfId="0" applyFont="1" applyFill="1" applyBorder="1" applyAlignment="1">
      <alignment horizontal="center" vertical="center" wrapText="1"/>
    </xf>
    <xf numFmtId="0" fontId="39" fillId="10" borderId="4" xfId="0" applyFont="1" applyFill="1" applyBorder="1" applyAlignment="1">
      <alignment horizontal="center" vertical="center" wrapText="1"/>
    </xf>
    <xf numFmtId="0" fontId="39" fillId="10" borderId="18" xfId="0" applyFont="1" applyFill="1" applyBorder="1" applyAlignment="1">
      <alignment horizontal="center" vertical="center" wrapText="1"/>
    </xf>
    <xf numFmtId="0" fontId="24" fillId="4" borderId="3" xfId="0" applyFont="1" applyFill="1" applyBorder="1" applyAlignment="1">
      <alignment horizontal="center" vertical="center" wrapText="1"/>
    </xf>
    <xf numFmtId="0" fontId="45" fillId="0" borderId="2"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18" xfId="0" applyFont="1" applyBorder="1" applyAlignment="1">
      <alignment horizontal="center" vertical="center" wrapText="1"/>
    </xf>
    <xf numFmtId="0" fontId="85" fillId="17" borderId="0" xfId="0" applyFont="1" applyFill="1" applyAlignment="1">
      <alignment horizontal="left" vertical="center"/>
    </xf>
    <xf numFmtId="0" fontId="85" fillId="6" borderId="2" xfId="0" applyFont="1" applyFill="1" applyBorder="1" applyAlignment="1">
      <alignment horizontal="left" vertical="center"/>
    </xf>
    <xf numFmtId="0" fontId="85" fillId="6" borderId="4" xfId="0" applyFont="1" applyFill="1" applyBorder="1" applyAlignment="1">
      <alignment horizontal="left"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8"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76" xfId="0" applyFont="1" applyBorder="1" applyAlignment="1">
      <alignment horizontal="center" vertical="center" wrapText="1"/>
    </xf>
    <xf numFmtId="0" fontId="24" fillId="0" borderId="0" xfId="0" applyFont="1" applyAlignment="1">
      <alignment horizontal="center" vertical="center" wrapText="1"/>
    </xf>
    <xf numFmtId="0" fontId="23" fillId="9" borderId="2" xfId="0" applyFont="1" applyFill="1" applyBorder="1" applyAlignment="1">
      <alignment horizontal="center" vertical="center" wrapText="1"/>
    </xf>
    <xf numFmtId="0" fontId="23" fillId="9" borderId="4" xfId="0" applyFont="1" applyFill="1" applyBorder="1" applyAlignment="1">
      <alignment horizontal="center" vertical="center" wrapText="1"/>
    </xf>
    <xf numFmtId="0" fontId="23" fillId="9" borderId="18" xfId="0" applyFont="1" applyFill="1" applyBorder="1" applyAlignment="1">
      <alignment horizontal="center" vertical="center" wrapText="1"/>
    </xf>
    <xf numFmtId="0" fontId="24" fillId="0" borderId="2" xfId="0" applyFont="1" applyBorder="1" applyAlignment="1">
      <alignment horizontal="center" vertical="center"/>
    </xf>
    <xf numFmtId="0" fontId="24" fillId="0" borderId="4" xfId="0" applyFont="1" applyBorder="1" applyAlignment="1">
      <alignment horizontal="center" vertical="center"/>
    </xf>
    <xf numFmtId="0" fontId="24" fillId="0" borderId="18" xfId="0" applyFont="1" applyBorder="1" applyAlignment="1">
      <alignment horizontal="center" vertical="center"/>
    </xf>
    <xf numFmtId="0" fontId="27" fillId="4" borderId="8" xfId="0" applyFont="1" applyFill="1" applyBorder="1" applyAlignment="1">
      <alignment horizontal="center" vertical="center"/>
    </xf>
    <xf numFmtId="0" fontId="27" fillId="4" borderId="20" xfId="0" applyFont="1" applyFill="1" applyBorder="1" applyAlignment="1">
      <alignment horizontal="center" vertical="center"/>
    </xf>
    <xf numFmtId="0" fontId="27" fillId="4" borderId="10" xfId="0" applyFont="1" applyFill="1" applyBorder="1" applyAlignment="1">
      <alignment horizontal="center" vertical="center"/>
    </xf>
    <xf numFmtId="0" fontId="27" fillId="4" borderId="22" xfId="0" applyFont="1" applyFill="1" applyBorder="1" applyAlignment="1">
      <alignment horizontal="center" vertical="center"/>
    </xf>
    <xf numFmtId="0" fontId="27" fillId="4" borderId="8"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20"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22"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7" fillId="4" borderId="22" xfId="0" applyFont="1" applyFill="1" applyBorder="1" applyAlignment="1">
      <alignment horizontal="center" vertical="center" wrapText="1"/>
    </xf>
    <xf numFmtId="0" fontId="27" fillId="4" borderId="1" xfId="0" applyFont="1" applyFill="1" applyBorder="1" applyAlignment="1">
      <alignment horizontal="left" vertical="center" wrapText="1"/>
    </xf>
    <xf numFmtId="0" fontId="27" fillId="4" borderId="32" xfId="0" applyFont="1" applyFill="1" applyBorder="1" applyAlignment="1">
      <alignment horizontal="left" vertical="center" wrapText="1"/>
    </xf>
    <xf numFmtId="0" fontId="17" fillId="4" borderId="9" xfId="0" applyFont="1" applyFill="1" applyBorder="1" applyAlignment="1">
      <alignment horizontal="center" vertical="center" wrapText="1"/>
    </xf>
    <xf numFmtId="0" fontId="17" fillId="4" borderId="11"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42" fillId="4" borderId="32" xfId="0" applyFont="1" applyFill="1" applyBorder="1" applyAlignment="1">
      <alignment horizontal="center" vertical="center" wrapText="1"/>
    </xf>
    <xf numFmtId="0" fontId="53" fillId="0" borderId="0" xfId="3" applyFill="1" applyBorder="1" applyAlignment="1">
      <alignment horizontal="left" vertical="top" wrapText="1"/>
    </xf>
    <xf numFmtId="0" fontId="2" fillId="4" borderId="8" xfId="0" applyFont="1" applyFill="1" applyBorder="1" applyAlignment="1">
      <alignment horizontal="center" vertical="center" wrapText="1"/>
    </xf>
    <xf numFmtId="0" fontId="98" fillId="24" borderId="34" xfId="0" applyFont="1" applyFill="1" applyBorder="1" applyAlignment="1">
      <alignment horizontal="left" vertical="top" wrapText="1"/>
    </xf>
    <xf numFmtId="0" fontId="93" fillId="0" borderId="63" xfId="0" applyFont="1" applyBorder="1" applyAlignment="1">
      <alignment horizontal="center" vertical="center" wrapText="1"/>
    </xf>
    <xf numFmtId="0" fontId="93" fillId="0" borderId="64" xfId="0" applyFont="1" applyBorder="1" applyAlignment="1">
      <alignment horizontal="center" vertical="center" wrapText="1"/>
    </xf>
    <xf numFmtId="0" fontId="93" fillId="0" borderId="68" xfId="0" applyFont="1" applyBorder="1" applyAlignment="1">
      <alignment horizontal="center" vertical="center" wrapText="1"/>
    </xf>
    <xf numFmtId="0" fontId="76" fillId="0" borderId="63" xfId="0" applyFont="1" applyBorder="1" applyAlignment="1">
      <alignment horizontal="center" vertical="center" wrapText="1"/>
    </xf>
    <xf numFmtId="0" fontId="76" fillId="0" borderId="64" xfId="0" applyFont="1" applyBorder="1" applyAlignment="1">
      <alignment horizontal="center" vertical="center" wrapText="1"/>
    </xf>
    <xf numFmtId="0" fontId="76" fillId="0" borderId="68" xfId="0" applyFont="1" applyBorder="1" applyAlignment="1">
      <alignment horizontal="center" vertical="center" wrapText="1"/>
    </xf>
    <xf numFmtId="0" fontId="90" fillId="0" borderId="79" xfId="0" applyFont="1" applyBorder="1" applyAlignment="1">
      <alignment horizontal="center"/>
    </xf>
    <xf numFmtId="0" fontId="90" fillId="0" borderId="80" xfId="0" applyFont="1" applyBorder="1" applyAlignment="1">
      <alignment horizontal="center"/>
    </xf>
    <xf numFmtId="0" fontId="90" fillId="0" borderId="81" xfId="0" applyFont="1" applyBorder="1" applyAlignment="1">
      <alignment horizontal="center"/>
    </xf>
    <xf numFmtId="0" fontId="91" fillId="0" borderId="63" xfId="0" applyFont="1" applyBorder="1" applyAlignment="1">
      <alignment horizontal="center" vertical="center" wrapText="1"/>
    </xf>
    <xf numFmtId="0" fontId="91" fillId="0" borderId="64" xfId="0" applyFont="1" applyBorder="1" applyAlignment="1">
      <alignment horizontal="center" vertical="center" wrapText="1"/>
    </xf>
    <xf numFmtId="0" fontId="91" fillId="0" borderId="68" xfId="0" applyFont="1" applyBorder="1" applyAlignment="1">
      <alignment horizontal="center" vertical="center" wrapText="1"/>
    </xf>
    <xf numFmtId="0" fontId="93" fillId="0" borderId="0" xfId="0" applyFont="1" applyAlignment="1">
      <alignment horizontal="center" vertical="center"/>
    </xf>
    <xf numFmtId="0" fontId="93" fillId="0" borderId="0" xfId="0" applyFont="1" applyAlignment="1">
      <alignment horizontal="center" vertical="center" wrapText="1"/>
    </xf>
    <xf numFmtId="0" fontId="93" fillId="0" borderId="0" xfId="0" applyFont="1" applyAlignment="1">
      <alignment horizontal="center"/>
    </xf>
    <xf numFmtId="0" fontId="88" fillId="0" borderId="0" xfId="0" applyFont="1" applyAlignment="1">
      <alignment horizontal="center"/>
    </xf>
    <xf numFmtId="0" fontId="75" fillId="0" borderId="63" xfId="0" applyFont="1" applyBorder="1" applyAlignment="1">
      <alignment horizontal="center" vertical="center" wrapText="1"/>
    </xf>
    <xf numFmtId="0" fontId="75" fillId="0" borderId="64" xfId="0" applyFont="1" applyBorder="1" applyAlignment="1">
      <alignment horizontal="center" vertical="center" wrapText="1"/>
    </xf>
    <xf numFmtId="0" fontId="75" fillId="0" borderId="68" xfId="0" applyFont="1" applyBorder="1" applyAlignment="1">
      <alignment horizontal="center" vertical="center" wrapText="1"/>
    </xf>
    <xf numFmtId="0" fontId="76" fillId="0" borderId="0" xfId="0" applyFont="1" applyAlignment="1">
      <alignment horizontal="center" vertical="center"/>
    </xf>
    <xf numFmtId="0" fontId="76" fillId="0" borderId="0" xfId="0" applyFont="1" applyAlignment="1">
      <alignment horizontal="center" vertical="center" wrapText="1"/>
    </xf>
    <xf numFmtId="0" fontId="76" fillId="0" borderId="0" xfId="0" applyFont="1" applyAlignment="1">
      <alignment horizontal="center"/>
    </xf>
    <xf numFmtId="0" fontId="75" fillId="0" borderId="0" xfId="0" applyFont="1" applyAlignment="1">
      <alignment horizontal="center" vertical="center" wrapText="1"/>
    </xf>
    <xf numFmtId="0" fontId="76" fillId="0" borderId="62" xfId="0" applyFont="1" applyBorder="1" applyAlignment="1">
      <alignment horizontal="center" vertical="center"/>
    </xf>
    <xf numFmtId="0" fontId="76" fillId="0" borderId="62" xfId="0" applyFont="1" applyBorder="1" applyAlignment="1">
      <alignment horizontal="center"/>
    </xf>
    <xf numFmtId="0" fontId="3" fillId="0" borderId="0" xfId="0" applyFont="1" applyAlignment="1">
      <alignment horizontal="center" vertical="center" wrapText="1"/>
    </xf>
  </cellXfs>
  <cellStyles count="5">
    <cellStyle name="Hipervínculo" xfId="3" builtinId="8"/>
    <cellStyle name="Millares" xfId="2" builtinId="3"/>
    <cellStyle name="Normal" xfId="0" builtinId="0"/>
    <cellStyle name="Normal 2" xfId="4" xr:uid="{00000000-0005-0000-0000-000003000000}"/>
    <cellStyle name="Porcentaje" xfId="1" builtinId="5"/>
  </cellStyles>
  <dxfs count="2936">
    <dxf>
      <fill>
        <patternFill>
          <bgColor rgb="FFFFFF99"/>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FFFF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theme="9"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FF99"/>
        </patternFill>
      </fill>
    </dxf>
    <dxf>
      <fill>
        <patternFill>
          <bgColor theme="9" tint="0.59996337778862885"/>
        </patternFill>
      </fill>
    </dxf>
    <dxf>
      <fill>
        <patternFill>
          <bgColor theme="6" tint="0.59996337778862885"/>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FF99"/>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FFEB99"/>
        </patternFill>
      </fill>
    </dxf>
    <dxf>
      <fill>
        <patternFill>
          <bgColor rgb="FF92D050"/>
        </patternFill>
      </fill>
    </dxf>
    <dxf>
      <fill>
        <patternFill>
          <bgColor rgb="FF92D050"/>
        </patternFill>
      </fill>
    </dxf>
    <dxf>
      <fill>
        <patternFill>
          <bgColor theme="6" tint="0.59996337778862885"/>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theme="9" tint="0.59996337778862885"/>
        </patternFill>
      </fill>
    </dxf>
    <dxf>
      <fill>
        <patternFill>
          <bgColor rgb="FF92D050"/>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6"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92D050"/>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rgb="FFFFFF9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rgb="FFFFFF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FFEB99"/>
        </patternFill>
      </fill>
    </dxf>
    <dxf>
      <fill>
        <patternFill>
          <bgColor theme="6" tint="0.59996337778862885"/>
        </patternFill>
      </fill>
    </dxf>
    <dxf>
      <fill>
        <patternFill>
          <bgColor theme="9" tint="0.59996337778862885"/>
        </patternFill>
      </fill>
    </dxf>
    <dxf>
      <fill>
        <patternFill>
          <bgColor rgb="FF92D050"/>
        </patternFill>
      </fill>
    </dxf>
    <dxf>
      <fill>
        <patternFill patternType="solid">
          <fgColor auto="1"/>
          <bgColor rgb="FFFF5D5D"/>
        </patternFill>
      </fill>
    </dxf>
    <dxf>
      <fill>
        <patternFill patternType="solid">
          <fgColor auto="1"/>
          <bgColor rgb="FFFF5D5D"/>
        </patternFill>
      </fill>
    </dxf>
    <dxf>
      <fill>
        <patternFill>
          <bgColor rgb="FF92D050"/>
        </patternFill>
      </fill>
    </dxf>
    <dxf>
      <fill>
        <patternFill>
          <bgColor rgb="FFFFEB99"/>
        </patternFill>
      </fill>
    </dxf>
    <dxf>
      <fill>
        <patternFill>
          <bgColor theme="6"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FFEB99"/>
        </patternFill>
      </fill>
    </dxf>
    <dxf>
      <fill>
        <patternFill>
          <bgColor theme="6" tint="0.59996337778862885"/>
        </patternFill>
      </fill>
    </dxf>
    <dxf>
      <fill>
        <patternFill>
          <bgColor theme="9" tint="0.59996337778862885"/>
        </patternFill>
      </fill>
    </dxf>
    <dxf>
      <fill>
        <patternFill patternType="solid">
          <fgColor auto="1"/>
          <bgColor rgb="FFFF5D5D"/>
        </patternFill>
      </fill>
    </dxf>
    <dxf>
      <fill>
        <patternFill>
          <bgColor rgb="FF92D050"/>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rgb="FFFFEB9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rgb="FF92D050"/>
        </patternFill>
      </fill>
    </dxf>
    <dxf>
      <fill>
        <patternFill>
          <bgColor theme="9" tint="0.59996337778862885"/>
        </patternFill>
      </fill>
    </dxf>
    <dxf>
      <fill>
        <patternFill>
          <bgColor theme="9" tint="0.59996337778862885"/>
        </patternFill>
      </fill>
    </dxf>
    <dxf>
      <fill>
        <patternFill>
          <bgColor theme="6"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rgb="FF92D050"/>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rgb="FFFFFF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rgb="FF92D050"/>
        </patternFill>
      </fill>
    </dxf>
    <dxf>
      <fill>
        <patternFill>
          <bgColor theme="9" tint="0.59996337778862885"/>
        </patternFill>
      </fill>
    </dxf>
    <dxf>
      <fill>
        <patternFill>
          <bgColor rgb="FFFFEB99"/>
        </patternFill>
      </fill>
    </dxf>
    <dxf>
      <fill>
        <patternFill>
          <bgColor rgb="FF92D050"/>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theme="9" tint="0.59996337778862885"/>
        </patternFill>
      </fill>
    </dxf>
    <dxf>
      <fill>
        <patternFill>
          <bgColor rgb="FF92D050"/>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FFEB99"/>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9" tint="0.59996337778862885"/>
        </patternFill>
      </fill>
    </dxf>
    <dxf>
      <fill>
        <patternFill>
          <bgColor rgb="FFFFEB99"/>
        </patternFill>
      </fill>
    </dxf>
    <dxf>
      <fill>
        <patternFill>
          <bgColor rgb="FF92D050"/>
        </patternFill>
      </fill>
    </dxf>
    <dxf>
      <fill>
        <patternFill>
          <bgColor rgb="FFFFEB99"/>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rgb="FFFFEB99"/>
        </patternFill>
      </fill>
    </dxf>
    <dxf>
      <fill>
        <patternFill>
          <bgColor theme="9" tint="0.59996337778862885"/>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theme="9" tint="0.59996337778862885"/>
        </patternFill>
      </fill>
    </dxf>
    <dxf>
      <fill>
        <patternFill>
          <bgColor rgb="FF92D050"/>
        </patternFill>
      </fill>
    </dxf>
    <dxf>
      <fill>
        <patternFill>
          <bgColor theme="6" tint="0.59996337778862885"/>
        </patternFill>
      </fill>
    </dxf>
    <dxf>
      <fill>
        <patternFill>
          <bgColor rgb="FF92D050"/>
        </patternFill>
      </fill>
    </dxf>
    <dxf>
      <fill>
        <patternFill patternType="solid">
          <fgColor auto="1"/>
          <bgColor rgb="FFFF5D5D"/>
        </patternFill>
      </fill>
    </dxf>
    <dxf>
      <fill>
        <patternFill>
          <bgColor rgb="FFFFEB99"/>
        </patternFill>
      </fill>
    </dxf>
    <dxf>
      <fill>
        <patternFill>
          <bgColor theme="9" tint="0.59996337778862885"/>
        </patternFill>
      </fill>
    </dxf>
    <dxf>
      <fill>
        <patternFill patternType="solid">
          <fgColor auto="1"/>
          <bgColor rgb="FFFF5D5D"/>
        </patternFill>
      </fill>
    </dxf>
    <dxf>
      <fill>
        <patternFill>
          <bgColor rgb="FFFFEB99"/>
        </patternFill>
      </fill>
    </dxf>
    <dxf>
      <fill>
        <patternFill>
          <bgColor rgb="FF92D050"/>
        </patternFill>
      </fill>
    </dxf>
    <dxf>
      <fill>
        <patternFill>
          <bgColor theme="9" tint="0.59996337778862885"/>
        </patternFill>
      </fill>
    </dxf>
    <dxf>
      <fill>
        <patternFill>
          <bgColor theme="6" tint="0.59996337778862885"/>
        </patternFill>
      </fill>
    </dxf>
    <dxf>
      <fill>
        <patternFill>
          <bgColor rgb="FFFFEB99"/>
        </patternFill>
      </fill>
    </dxf>
    <dxf>
      <fill>
        <patternFill>
          <bgColor theme="9" tint="0.59996337778862885"/>
        </patternFill>
      </fill>
    </dxf>
    <dxf>
      <fill>
        <patternFill>
          <bgColor rgb="FF92D050"/>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FFEB99"/>
        </patternFill>
      </fill>
    </dxf>
    <dxf>
      <fill>
        <patternFill>
          <bgColor rgb="FF92D050"/>
        </patternFill>
      </fill>
    </dxf>
    <dxf>
      <fill>
        <patternFill>
          <bgColor theme="9" tint="0.59996337778862885"/>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FF99"/>
        </patternFill>
      </fill>
    </dxf>
    <dxf>
      <fill>
        <patternFill>
          <bgColor theme="6" tint="0.59996337778862885"/>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theme="6" tint="0.59996337778862885"/>
        </patternFill>
      </fill>
    </dxf>
    <dxf>
      <fill>
        <patternFill patternType="solid">
          <fgColor auto="1"/>
          <bgColor rgb="FFFF5D5D"/>
        </patternFill>
      </fill>
    </dxf>
    <dxf>
      <fill>
        <patternFill>
          <bgColor rgb="FFFFFF99"/>
        </patternFill>
      </fill>
    </dxf>
    <dxf>
      <fill>
        <patternFill>
          <bgColor rgb="FF92D050"/>
        </patternFill>
      </fill>
    </dxf>
    <dxf>
      <fill>
        <patternFill>
          <bgColor theme="9" tint="0.59996337778862885"/>
        </patternFill>
      </fill>
    </dxf>
    <dxf>
      <fill>
        <patternFill>
          <bgColor theme="6" tint="0.59996337778862885"/>
        </patternFill>
      </fill>
    </dxf>
    <dxf>
      <fill>
        <patternFill patternType="solid">
          <fgColor auto="1"/>
          <bgColor rgb="FFFF5D5D"/>
        </patternFill>
      </fill>
    </dxf>
    <dxf>
      <fill>
        <patternFill>
          <bgColor rgb="FF92D050"/>
        </patternFill>
      </fill>
    </dxf>
    <dxf>
      <fill>
        <patternFill>
          <bgColor rgb="FFFFFF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FF99"/>
        </patternFill>
      </fill>
    </dxf>
    <dxf>
      <fill>
        <patternFill>
          <bgColor rgb="FF92D050"/>
        </patternFill>
      </fill>
    </dxf>
    <dxf>
      <fill>
        <patternFill>
          <bgColor theme="6"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9" tint="0.59996337778862885"/>
        </patternFill>
      </fill>
    </dxf>
    <dxf>
      <fill>
        <patternFill>
          <bgColor rgb="FFFFFF99"/>
        </patternFill>
      </fill>
    </dxf>
    <dxf>
      <fill>
        <patternFill>
          <bgColor rgb="FF92D050"/>
        </patternFill>
      </fill>
    </dxf>
    <dxf>
      <fill>
        <patternFill>
          <bgColor theme="9" tint="0.59996337778862885"/>
        </patternFill>
      </fill>
    </dxf>
    <dxf>
      <fill>
        <patternFill>
          <bgColor rgb="FFFFFF9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theme="9" tint="0.59996337778862885"/>
        </patternFill>
      </fill>
    </dxf>
    <dxf>
      <fill>
        <patternFill>
          <bgColor rgb="FFFFFF99"/>
        </patternFill>
      </fill>
    </dxf>
    <dxf>
      <fill>
        <patternFill>
          <bgColor rgb="FF92D050"/>
        </patternFill>
      </fill>
    </dxf>
    <dxf>
      <fill>
        <patternFill>
          <bgColor theme="9" tint="0.59996337778862885"/>
        </patternFill>
      </fill>
    </dxf>
    <dxf>
      <fill>
        <patternFill>
          <bgColor rgb="FF92D050"/>
        </patternFill>
      </fill>
    </dxf>
    <dxf>
      <fill>
        <patternFill>
          <bgColor rgb="FFFFFF99"/>
        </patternFill>
      </fill>
    </dxf>
    <dxf>
      <fill>
        <patternFill>
          <bgColor rgb="FF92D050"/>
        </patternFill>
      </fill>
    </dxf>
    <dxf>
      <fill>
        <patternFill patternType="solid">
          <fgColor auto="1"/>
          <bgColor rgb="FFFF5D5D"/>
        </patternFill>
      </fill>
    </dxf>
    <dxf>
      <fill>
        <patternFill>
          <bgColor rgb="FFFFEB99"/>
        </patternFill>
      </fill>
    </dxf>
    <dxf>
      <fill>
        <patternFill>
          <bgColor theme="6" tint="0.59996337778862885"/>
        </patternFill>
      </fill>
    </dxf>
    <dxf>
      <fill>
        <patternFill>
          <bgColor theme="9" tint="0.59996337778862885"/>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0" tint="-0.34998626667073579"/>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bgColor theme="9" tint="0.59996337778862885"/>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rgb="FF92D050"/>
        </patternFill>
      </fill>
    </dxf>
    <dxf>
      <fill>
        <patternFill>
          <bgColor theme="0" tint="-0.499984740745262"/>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rgb="FFFFEB99"/>
        </patternFill>
      </fill>
    </dxf>
    <dxf>
      <fill>
        <patternFill>
          <bgColor theme="0" tint="-0.3499862666707357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theme="9" tint="0.59996337778862885"/>
        </patternFill>
      </fill>
    </dxf>
    <dxf>
      <fill>
        <patternFill>
          <bgColor rgb="FF92D050"/>
        </patternFill>
      </fill>
    </dxf>
    <dxf>
      <fill>
        <patternFill>
          <bgColor theme="0" tint="-0.34998626667073579"/>
        </patternFill>
      </fill>
    </dxf>
    <dxf>
      <fill>
        <patternFill>
          <bgColor rgb="FFFFEB99"/>
        </patternFill>
      </fill>
    </dxf>
    <dxf>
      <fill>
        <patternFill patternType="solid">
          <fgColor auto="1"/>
          <bgColor rgb="FFFF5D5D"/>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0" tint="-0.499984740745262"/>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bgColor theme="9"/>
        </patternFill>
      </fill>
    </dxf>
    <dxf>
      <font>
        <color auto="1"/>
      </font>
      <fill>
        <patternFill>
          <bgColor theme="9" tint="0.59996337778862885"/>
        </patternFill>
      </fill>
    </dxf>
    <dxf>
      <fill>
        <patternFill patternType="solid">
          <bgColor rgb="FFFF0000"/>
        </patternFill>
      </fill>
    </dxf>
    <dxf>
      <fill>
        <patternFill>
          <bgColor rgb="FFFFC000"/>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bgColor rgb="FFFF0000"/>
        </patternFill>
      </fill>
    </dxf>
    <dxf>
      <fill>
        <patternFill patternType="solid">
          <bgColor theme="9"/>
        </patternFill>
      </fill>
    </dxf>
    <dxf>
      <fill>
        <patternFill patternType="solid">
          <bgColor rgb="FFFFC000"/>
        </patternFill>
      </fill>
    </dxf>
    <dxf>
      <fill>
        <patternFill patternType="solid">
          <bgColor rgb="FFFF0000"/>
        </patternFill>
      </fill>
    </dxf>
    <dxf>
      <font>
        <color theme="9" tint="-0.499984740745262"/>
      </font>
      <fill>
        <patternFill>
          <bgColor theme="9" tint="0.59996337778862885"/>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EB99"/>
        </patternFill>
      </fill>
    </dxf>
    <dxf>
      <fill>
        <patternFill>
          <bgColor theme="9" tint="0.59996337778862885"/>
        </patternFill>
      </fill>
    </dxf>
    <dxf>
      <fill>
        <patternFill>
          <bgColor theme="0" tint="-0.3499862666707357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patternType="solid">
          <fgColor auto="1"/>
          <bgColor rgb="FFFF5D5D"/>
        </patternFill>
      </fill>
    </dxf>
    <dxf>
      <fill>
        <patternFill>
          <bgColor theme="0" tint="-0.499984740745262"/>
        </patternFill>
      </fill>
    </dxf>
    <dxf>
      <fill>
        <patternFill>
          <bgColor rgb="FFFFEB99"/>
        </patternFill>
      </fill>
    </dxf>
    <dxf>
      <fill>
        <patternFill>
          <bgColor theme="9" tint="0.59996337778862885"/>
        </patternFill>
      </fill>
    </dxf>
    <dxf>
      <fill>
        <patternFill>
          <bgColor rgb="FF92D05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rgb="FFFF0000"/>
        </patternFill>
      </fill>
    </dxf>
    <dxf>
      <fill>
        <patternFill>
          <bgColor rgb="FFFFC000"/>
        </patternFill>
      </fill>
    </dxf>
    <dxf>
      <fill>
        <patternFill patternType="solid">
          <bgColor theme="9"/>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rgb="FFFFC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fill>
        <patternFill patternType="solid">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patternType="solid">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auto="1"/>
      </font>
      <fill>
        <patternFill patternType="solid">
          <bgColor theme="0" tint="-4.9989318521683403E-2"/>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fill>
        <patternFill patternType="solid">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5" formatCode="0.0%"/>
      <fill>
        <patternFill patternType="solid">
          <bgColor theme="0" tint="-4.9989318521683403E-2"/>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C80000"/>
      </font>
      <numFmt numFmtId="0" formatCode="General"/>
      <fill>
        <patternFill patternType="solid">
          <fgColor theme="0"/>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 formatCode="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s>
  <tableStyles count="0" defaultTableStyle="TableStyleMedium2" defaultPivotStyle="PivotStyleLight16"/>
  <colors>
    <mruColors>
      <color rgb="FFF0B2A8"/>
      <color rgb="FFC800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secretaria.uvigo.gal/uv/web/transparencia/informe/show/5/51/64"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2"/>
  <sheetViews>
    <sheetView tabSelected="1" topLeftCell="A6" zoomScaleNormal="100" workbookViewId="0">
      <selection activeCell="F13" sqref="F13"/>
    </sheetView>
  </sheetViews>
  <sheetFormatPr baseColWidth="10" defaultRowHeight="15"/>
  <cols>
    <col min="1" max="1" width="7.7109375" customWidth="1"/>
    <col min="2" max="2" width="8.5703125" customWidth="1"/>
    <col min="3" max="3" width="10.28515625" customWidth="1"/>
    <col min="4" max="4" width="45.28515625" customWidth="1"/>
    <col min="5" max="5" width="16.140625" customWidth="1"/>
    <col min="6" max="6" width="54" bestFit="1" customWidth="1"/>
    <col min="7" max="7" width="20.5703125" bestFit="1" customWidth="1"/>
    <col min="8" max="8" width="10.5703125" customWidth="1"/>
  </cols>
  <sheetData>
    <row r="1" spans="2:8" ht="15.75" thickBot="1"/>
    <row r="2" spans="2:8" ht="21" customHeight="1">
      <c r="B2" s="121"/>
      <c r="C2" s="122"/>
      <c r="D2" s="122"/>
      <c r="E2" s="122"/>
      <c r="F2" s="122"/>
      <c r="G2" s="122"/>
      <c r="H2" s="123"/>
    </row>
    <row r="3" spans="2:8" ht="28.5" customHeight="1">
      <c r="B3" s="124"/>
      <c r="C3" s="125"/>
      <c r="D3" s="125"/>
      <c r="E3" s="125"/>
      <c r="F3" s="126"/>
      <c r="G3" s="146" t="s">
        <v>229</v>
      </c>
      <c r="H3" s="145"/>
    </row>
    <row r="4" spans="2:8" ht="27.75">
      <c r="B4" s="124"/>
      <c r="C4" s="126"/>
      <c r="D4" s="125"/>
      <c r="E4" s="125"/>
      <c r="F4" s="126"/>
      <c r="G4" s="127"/>
      <c r="H4" s="128"/>
    </row>
    <row r="5" spans="2:8" ht="28.5">
      <c r="B5" s="124"/>
      <c r="C5" s="560" t="s">
        <v>236</v>
      </c>
      <c r="D5" s="561"/>
      <c r="E5" s="561"/>
      <c r="F5" s="561"/>
      <c r="G5" s="562"/>
      <c r="H5" s="128"/>
    </row>
    <row r="6" spans="2:8" ht="15.75" customHeight="1">
      <c r="B6" s="129"/>
      <c r="C6" s="130"/>
      <c r="D6" s="131"/>
      <c r="E6" s="130"/>
      <c r="F6" s="130"/>
      <c r="G6" s="132"/>
      <c r="H6" s="128"/>
    </row>
    <row r="7" spans="2:8" ht="27.75">
      <c r="B7" s="129"/>
      <c r="C7" s="563" t="s">
        <v>235</v>
      </c>
      <c r="D7" s="563"/>
      <c r="E7" s="563"/>
      <c r="F7" s="563"/>
      <c r="G7" s="563"/>
      <c r="H7" s="128"/>
    </row>
    <row r="8" spans="2:8" ht="28.5">
      <c r="B8" s="129"/>
      <c r="C8" s="133"/>
      <c r="D8" s="134"/>
      <c r="E8" s="249" t="s">
        <v>515</v>
      </c>
      <c r="F8" s="134"/>
      <c r="G8" s="135"/>
      <c r="H8" s="128"/>
    </row>
    <row r="9" spans="2:8" ht="28.5">
      <c r="B9" s="129"/>
      <c r="C9" s="134" t="s">
        <v>230</v>
      </c>
      <c r="D9" s="134"/>
      <c r="E9" s="174"/>
      <c r="F9" s="134"/>
      <c r="G9" s="135"/>
      <c r="H9" s="128"/>
    </row>
    <row r="10" spans="2:8" ht="28.5">
      <c r="B10" s="129"/>
      <c r="C10" s="134"/>
      <c r="D10" s="175" t="s">
        <v>255</v>
      </c>
      <c r="E10" s="134"/>
      <c r="F10" s="175" t="s">
        <v>256</v>
      </c>
      <c r="G10" s="135"/>
      <c r="H10" s="128"/>
    </row>
    <row r="11" spans="2:8" ht="23.25">
      <c r="B11" s="129"/>
      <c r="C11" s="147"/>
      <c r="D11" s="158" t="s">
        <v>233</v>
      </c>
      <c r="E11" s="137"/>
      <c r="F11" s="158" t="s">
        <v>231</v>
      </c>
      <c r="G11" s="158"/>
      <c r="H11" s="138"/>
    </row>
    <row r="12" spans="2:8" ht="23.25">
      <c r="B12" s="129"/>
      <c r="C12" s="147"/>
      <c r="D12" s="158" t="s">
        <v>234</v>
      </c>
      <c r="E12" s="137"/>
      <c r="F12" s="158" t="s">
        <v>232</v>
      </c>
      <c r="G12" s="158"/>
      <c r="H12" s="138"/>
    </row>
    <row r="13" spans="2:8" ht="24" customHeight="1">
      <c r="B13" s="129"/>
      <c r="C13" s="147"/>
      <c r="D13" s="148"/>
      <c r="E13" s="148"/>
      <c r="F13" s="158" t="str">
        <f>+CONCATENATE("Mapa de Procesos do Centro do ",Centro!E4)</f>
        <v>Mapa de Procesos do Centro do Curso 2023-2024</v>
      </c>
      <c r="G13" s="137"/>
      <c r="H13" s="138"/>
    </row>
    <row r="14" spans="2:8" ht="23.25">
      <c r="B14" s="129"/>
      <c r="C14" s="147"/>
      <c r="D14" s="147"/>
      <c r="E14" s="148"/>
      <c r="F14" s="158" t="str">
        <f>+CONCATENATE("Mapa de Procesos do Centro do ",Centro!I4)</f>
        <v>Mapa de Procesos do Centro do Curso X+1</v>
      </c>
      <c r="H14" s="138"/>
    </row>
    <row r="15" spans="2:8" ht="23.25">
      <c r="B15" s="129"/>
      <c r="C15" s="147"/>
      <c r="D15" s="147"/>
      <c r="E15" s="148"/>
      <c r="F15" s="158" t="str">
        <f>+CONCATENATE("Mapa de Procesos do Centro do ",Centro!M4)</f>
        <v>Mapa de Procesos do Centro do Curso X+2</v>
      </c>
      <c r="G15" s="137"/>
      <c r="H15" s="138"/>
    </row>
    <row r="16" spans="2:8" ht="28.5">
      <c r="B16" s="124"/>
      <c r="C16" s="149"/>
      <c r="D16" s="158" t="s">
        <v>244</v>
      </c>
      <c r="E16" s="148"/>
      <c r="F16" s="148"/>
      <c r="G16" s="137"/>
      <c r="H16" s="128"/>
    </row>
    <row r="17" spans="2:8" ht="28.5">
      <c r="B17" s="124"/>
      <c r="C17" s="149"/>
      <c r="D17" s="158" t="s">
        <v>242</v>
      </c>
      <c r="E17" s="148"/>
      <c r="F17" s="148"/>
      <c r="G17" s="137"/>
      <c r="H17" s="128"/>
    </row>
    <row r="18" spans="2:8" ht="28.5">
      <c r="B18" s="124"/>
      <c r="C18" s="149"/>
      <c r="D18" s="158" t="s">
        <v>243</v>
      </c>
      <c r="E18" s="148"/>
      <c r="F18" s="148"/>
      <c r="G18" s="137"/>
      <c r="H18" s="128"/>
    </row>
    <row r="19" spans="2:8" ht="16.5" customHeight="1">
      <c r="B19" s="124"/>
      <c r="C19" s="149"/>
      <c r="D19" s="148"/>
      <c r="E19" s="148"/>
      <c r="F19" s="148"/>
      <c r="G19" s="137"/>
      <c r="H19" s="128"/>
    </row>
    <row r="20" spans="2:8" ht="28.5">
      <c r="B20" s="124"/>
      <c r="C20" s="135"/>
      <c r="D20" s="136"/>
      <c r="E20" s="136"/>
      <c r="F20" s="136"/>
      <c r="G20" s="139" t="s">
        <v>516</v>
      </c>
      <c r="H20" s="128"/>
    </row>
    <row r="21" spans="2:8" ht="29.25" thickBot="1">
      <c r="B21" s="140"/>
      <c r="C21" s="141"/>
      <c r="D21" s="141"/>
      <c r="E21" s="141"/>
      <c r="F21" s="141"/>
      <c r="G21" s="141"/>
      <c r="H21" s="142"/>
    </row>
    <row r="22" spans="2:8" ht="27.75">
      <c r="B22" s="143"/>
      <c r="C22" s="143"/>
      <c r="D22" s="143"/>
      <c r="E22" s="143"/>
      <c r="F22" s="143"/>
      <c r="G22" s="143"/>
      <c r="H22" s="144"/>
    </row>
  </sheetData>
  <mergeCells count="2">
    <mergeCell ref="C5:G5"/>
    <mergeCell ref="C7:G7"/>
  </mergeCells>
  <hyperlinks>
    <hyperlink ref="F11" location="Resumo!A1" display="Resumo dos Resultados" xr:uid="{00000000-0004-0000-0000-000000000000}"/>
    <hyperlink ref="D18" location="MValor!A1" display="Indicadores do Máster Universitario en Valoración, xestión e protección do patrimonio cultural" xr:uid="{00000000-0004-0000-0000-000001000000}"/>
    <hyperlink ref="F12" location="Procedementos!A1" display="Resultados por procedementos" xr:uid="{00000000-0004-0000-0000-000002000000}"/>
    <hyperlink ref="D12" location="Anexos!A1" display="Anexos" xr:uid="{00000000-0004-0000-0000-000003000000}"/>
    <hyperlink ref="D11" location="Centro!A1" display="Indicadores de Centro" xr:uid="{00000000-0004-0000-0000-000004000000}"/>
    <hyperlink ref="D16" location="GXeo!A1" display="Indicadores do Grao en Xeografía e Historia" xr:uid="{00000000-0004-0000-0000-000005000000}"/>
    <hyperlink ref="D17" location="MArqueo!A1" display="Indicadores do Máster Universitario en Arqueoloxía e ciencias da antigüidade" xr:uid="{00000000-0004-0000-0000-000006000000}"/>
    <hyperlink ref="F13" location="Mapa!A1" display="Mapa de Procesos do Centro" xr:uid="{00000000-0004-0000-0000-000007000000}"/>
    <hyperlink ref="F14" location="Mapa!A76" display="Mapa!A76" xr:uid="{00000000-0004-0000-0000-000008000000}"/>
    <hyperlink ref="F15" location="Portada!A121" display="Portada!A121" xr:uid="{00000000-0004-0000-0000-000009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O44"/>
  <sheetViews>
    <sheetView zoomScale="85" zoomScaleNormal="85" workbookViewId="0">
      <pane xSplit="4" ySplit="6" topLeftCell="E7" activePane="bottomRight" state="frozen"/>
      <selection pane="topRight" activeCell="E1" sqref="E1"/>
      <selection pane="bottomLeft" activeCell="A7" sqref="A7"/>
      <selection pane="bottomRight" activeCell="E19" sqref="E19"/>
    </sheetView>
  </sheetViews>
  <sheetFormatPr baseColWidth="10" defaultColWidth="11.42578125" defaultRowHeight="15"/>
  <cols>
    <col min="1" max="1" width="5.7109375" style="3" customWidth="1"/>
    <col min="2" max="2" width="34.7109375" style="1" customWidth="1"/>
    <col min="3" max="3" width="35.28515625" style="1" customWidth="1"/>
    <col min="4" max="4" width="62.5703125" style="1" customWidth="1"/>
    <col min="5" max="5" width="12.7109375" style="3" customWidth="1"/>
    <col min="6" max="6" width="12.7109375" style="19" customWidth="1"/>
    <col min="7" max="7" width="25.7109375" style="1" customWidth="1"/>
    <col min="8" max="8" width="1.85546875" style="2" customWidth="1"/>
    <col min="9" max="10" width="12.7109375" style="2" customWidth="1"/>
    <col min="11" max="11" width="25.7109375" style="2" customWidth="1"/>
    <col min="12" max="12" width="1.7109375" style="2" customWidth="1"/>
    <col min="13" max="14" width="12.7109375" style="2" customWidth="1"/>
    <col min="15" max="15" width="26.7109375" style="2" customWidth="1"/>
    <col min="16" max="16384" width="11.42578125" style="2"/>
  </cols>
  <sheetData>
    <row r="1" spans="1:15" ht="15.75" thickBot="1">
      <c r="F1" s="20"/>
    </row>
    <row r="2" spans="1:15" s="1" customFormat="1" ht="29.25" customHeight="1" thickBot="1">
      <c r="A2" s="569" t="s">
        <v>237</v>
      </c>
      <c r="B2" s="570"/>
      <c r="C2" s="570"/>
      <c r="D2" s="570"/>
      <c r="E2" s="570"/>
      <c r="F2" s="570"/>
      <c r="G2" s="571"/>
    </row>
    <row r="3" spans="1:15" s="1" customFormat="1" ht="12.75" customHeight="1" thickBot="1">
      <c r="A3" s="64"/>
      <c r="B3" s="64"/>
      <c r="C3" s="64"/>
      <c r="D3" s="64"/>
      <c r="E3" s="25"/>
      <c r="F3" s="64"/>
      <c r="G3" s="64"/>
    </row>
    <row r="4" spans="1:15" ht="36.75" customHeight="1" thickBot="1">
      <c r="A4" s="564" t="s">
        <v>157</v>
      </c>
      <c r="B4" s="565"/>
      <c r="C4" s="225" t="s">
        <v>100</v>
      </c>
      <c r="D4" s="224"/>
      <c r="E4" s="566" t="s">
        <v>514</v>
      </c>
      <c r="F4" s="567"/>
      <c r="G4" s="568"/>
      <c r="I4" s="566" t="s">
        <v>275</v>
      </c>
      <c r="J4" s="567"/>
      <c r="K4" s="568"/>
      <c r="M4" s="566" t="s">
        <v>377</v>
      </c>
      <c r="N4" s="567"/>
      <c r="O4" s="568"/>
    </row>
    <row r="5" spans="1:15" ht="36" customHeight="1" thickBot="1">
      <c r="A5" s="230" t="s">
        <v>158</v>
      </c>
      <c r="B5" s="230" t="s">
        <v>91</v>
      </c>
      <c r="C5" s="230" t="s">
        <v>101</v>
      </c>
      <c r="D5" s="441" t="s">
        <v>170</v>
      </c>
      <c r="E5" s="230" t="s">
        <v>1</v>
      </c>
      <c r="F5" s="230" t="s">
        <v>2</v>
      </c>
      <c r="G5" s="21" t="s">
        <v>254</v>
      </c>
      <c r="I5" s="230" t="s">
        <v>1</v>
      </c>
      <c r="J5" s="230" t="s">
        <v>2</v>
      </c>
      <c r="K5" s="21" t="s">
        <v>254</v>
      </c>
      <c r="M5" s="230" t="s">
        <v>1</v>
      </c>
      <c r="N5" s="230" t="s">
        <v>2</v>
      </c>
      <c r="O5" s="21" t="s">
        <v>254</v>
      </c>
    </row>
    <row r="6" spans="1:15" s="52" customFormat="1" ht="18.75" customHeight="1">
      <c r="A6" s="30" t="s">
        <v>0</v>
      </c>
      <c r="B6" s="31"/>
      <c r="C6" s="31"/>
      <c r="D6" s="442"/>
      <c r="E6" s="250">
        <f>+COUNTIF(G$7:G$36,"meta Conseguida")+COUNTIF(G$7:G$36,"meta Non Conseguida")</f>
        <v>8</v>
      </c>
      <c r="F6" s="250">
        <f>+COUNTIF(G$7:G$36,"meta Conseguida")</f>
        <v>7</v>
      </c>
      <c r="G6" s="251">
        <f>+IFERROR(F6/E6,0)</f>
        <v>0.875</v>
      </c>
      <c r="H6" s="252"/>
      <c r="I6" s="250">
        <f>+COUNTIF(K$7:K$36,"meta Conseguida")+COUNTIF(K$7:K$36,"meta Non Conseguida")</f>
        <v>0</v>
      </c>
      <c r="J6" s="250">
        <f>+COUNTIF(K$7:K$36,"meta Conseguida")</f>
        <v>0</v>
      </c>
      <c r="K6" s="251">
        <f>+IFERROR(J6/I6,0)</f>
        <v>0</v>
      </c>
      <c r="M6" s="250">
        <f>+COUNTIF(O$7:O$36,"meta Conseguida")+COUNTIF(O$7:O$36,"meta Non Conseguida")</f>
        <v>0</v>
      </c>
      <c r="N6" s="250">
        <f>+COUNTIF(O$7:O$36,"meta Conseguida")</f>
        <v>0</v>
      </c>
      <c r="O6" s="251">
        <f>+IFERROR(N6/M6,0)</f>
        <v>0</v>
      </c>
    </row>
    <row r="7" spans="1:15" ht="63.75">
      <c r="A7" s="47" t="s">
        <v>6</v>
      </c>
      <c r="B7" s="97" t="s">
        <v>189</v>
      </c>
      <c r="C7" s="187" t="s">
        <v>9</v>
      </c>
      <c r="D7" s="443" t="s">
        <v>386</v>
      </c>
      <c r="E7" s="402" t="s">
        <v>179</v>
      </c>
      <c r="F7" s="403">
        <v>0.88560885608856077</v>
      </c>
      <c r="G7" s="94" t="str">
        <f>+IF(ISBLANK(F7),"Introducir Resultado","Resultado Introducido")</f>
        <v>Resultado Introducido</v>
      </c>
      <c r="H7" s="363"/>
      <c r="I7" s="423" t="s">
        <v>179</v>
      </c>
      <c r="J7" s="403"/>
      <c r="K7" s="94" t="str">
        <f>+IF(ISBLANK(J7),"Introducir Resultado","Resultado Introducido")</f>
        <v>Introducir Resultado</v>
      </c>
      <c r="M7" s="423" t="s">
        <v>179</v>
      </c>
      <c r="N7" s="403"/>
      <c r="O7" s="94" t="str">
        <f>+IF(ISBLANK(N7),"Introducir Resultado","Resultado Introducido")</f>
        <v>Introducir Resultado</v>
      </c>
    </row>
    <row r="8" spans="1:15" ht="18.75" customHeight="1">
      <c r="A8" s="96"/>
      <c r="B8" s="22"/>
      <c r="C8" s="22"/>
      <c r="D8" s="444"/>
      <c r="E8" s="404"/>
      <c r="F8" s="405"/>
      <c r="G8" s="26"/>
      <c r="I8" s="404"/>
      <c r="J8" s="405"/>
      <c r="K8" s="26"/>
      <c r="M8" s="424"/>
      <c r="N8" s="424"/>
    </row>
    <row r="9" spans="1:15" s="52" customFormat="1" ht="18.75">
      <c r="A9" s="35" t="s">
        <v>20</v>
      </c>
      <c r="B9" s="36"/>
      <c r="C9" s="36"/>
      <c r="D9" s="445"/>
      <c r="E9" s="406"/>
      <c r="F9" s="406"/>
      <c r="G9" s="38"/>
      <c r="I9" s="406"/>
      <c r="J9" s="406"/>
      <c r="K9" s="38"/>
      <c r="M9" s="406"/>
      <c r="N9" s="406"/>
      <c r="O9" s="38"/>
    </row>
    <row r="10" spans="1:15" ht="63.75">
      <c r="A10" s="48" t="s">
        <v>148</v>
      </c>
      <c r="B10" s="98" t="s">
        <v>276</v>
      </c>
      <c r="C10" s="99" t="s">
        <v>27</v>
      </c>
      <c r="D10" s="446" t="s">
        <v>359</v>
      </c>
      <c r="E10" s="407"/>
      <c r="F10" s="408">
        <v>2</v>
      </c>
      <c r="G10" s="91" t="str">
        <f>+IF(AND(ISBLANK(E10),ISBLANK(F10)),"Introducir Meta e Resultado",IF(ISBLANK(E10),"Introducir Meta",IF(ISBLANK(F10),"Introducir Resultado",IF(F10&lt;=E10,"Meta Conseguida","Meta Non Conseguida"))))</f>
        <v>Introducir Meta</v>
      </c>
      <c r="H10" s="363"/>
      <c r="I10" s="407"/>
      <c r="J10" s="408"/>
      <c r="K10" s="91" t="str">
        <f>+IF(AND(ISBLANK(I10),ISBLANK(J10)),"Introducir Meta e Resultado",IF(ISBLANK(I10),"Introducir Meta",IF(ISBLANK(J10),"Introducir Resultado",IF(J10&lt;=I10,"Meta Conseguida","Meta Non Conseguida"))))</f>
        <v>Introducir Meta e Resultado</v>
      </c>
      <c r="M10" s="407"/>
      <c r="N10" s="408"/>
      <c r="O10" s="91" t="str">
        <f>+IF(AND(ISBLANK(M10),ISBLANK(N10)),"Introducir Meta e Resultado",IF(ISBLANK(M10),"Introducir Meta",IF(ISBLANK(N10),"Introducir Resultado",IF(N10&lt;=M10,"Meta Conseguida","Meta Non Conseguida"))))</f>
        <v>Introducir Meta e Resultado</v>
      </c>
    </row>
    <row r="11" spans="1:15" ht="63.75">
      <c r="A11" s="53" t="s">
        <v>149</v>
      </c>
      <c r="B11" s="100" t="s">
        <v>277</v>
      </c>
      <c r="C11" s="101" t="s">
        <v>28</v>
      </c>
      <c r="D11" s="447" t="s">
        <v>360</v>
      </c>
      <c r="E11" s="409">
        <v>0</v>
      </c>
      <c r="F11" s="410">
        <v>0</v>
      </c>
      <c r="G11" s="88" t="str">
        <f>+IF(AND(ISBLANK(E11),ISBLANK(F11)),"Introducir Meta e Resultado",IF(ISBLANK(E11),"Introducir Meta",IF(ISBLANK(F11),"Introducir Resultado",IF(F11&gt;=E11,"Meta Conseguida","Meta Non Conseguida"))))</f>
        <v>Meta Conseguida</v>
      </c>
      <c r="I11" s="409"/>
      <c r="J11" s="410"/>
      <c r="K11" s="88" t="str">
        <f>+IF(AND(ISBLANK(I11),ISBLANK(J11)),"Introducir Meta e Resultado",IF(ISBLANK(I11),"Introducir Meta",IF(ISBLANK(J11),"Introducir Resultado",IF(J11&gt;=I11,"Meta Conseguida","Meta Non Conseguida"))))</f>
        <v>Introducir Meta e Resultado</v>
      </c>
      <c r="M11" s="409"/>
      <c r="N11" s="410"/>
      <c r="O11" s="88" t="str">
        <f>+IF(AND(ISBLANK(M11),ISBLANK(N11)),"Introducir Meta e Resultado",IF(ISBLANK(M11),"Introducir Meta",IF(ISBLANK(N11),"Introducir Resultado",IF(N11&gt;=M11,"Meta Conseguida","Meta Non Conseguida"))))</f>
        <v>Introducir Meta e Resultado</v>
      </c>
    </row>
    <row r="12" spans="1:15" ht="38.25">
      <c r="A12" s="53" t="s">
        <v>278</v>
      </c>
      <c r="B12" s="100" t="s">
        <v>279</v>
      </c>
      <c r="C12" s="101" t="s">
        <v>28</v>
      </c>
      <c r="D12" s="447" t="s">
        <v>361</v>
      </c>
      <c r="E12" s="411" t="s">
        <v>179</v>
      </c>
      <c r="F12" s="412">
        <v>0</v>
      </c>
      <c r="G12" s="88" t="str">
        <f t="shared" ref="G12:G14" si="0">+IF(ISBLANK(F12),"Introducir Resultado","Resultado Introducido")</f>
        <v>Resultado Introducido</v>
      </c>
      <c r="I12" s="411" t="s">
        <v>179</v>
      </c>
      <c r="J12" s="412"/>
      <c r="K12" s="88" t="str">
        <f t="shared" ref="K12:K14" si="1">+IF(ISBLANK(J12),"Introducir Resultado","Resultado Introducido")</f>
        <v>Introducir Resultado</v>
      </c>
      <c r="M12" s="411" t="s">
        <v>179</v>
      </c>
      <c r="N12" s="412"/>
      <c r="O12" s="88" t="str">
        <f t="shared" ref="O12:O14" si="2">+IF(ISBLANK(N12),"Introducir Resultado","Resultado Introducido")</f>
        <v>Introducir Resultado</v>
      </c>
    </row>
    <row r="13" spans="1:15" ht="38.25">
      <c r="A13" s="53" t="s">
        <v>280</v>
      </c>
      <c r="B13" s="100" t="s">
        <v>281</v>
      </c>
      <c r="C13" s="101" t="s">
        <v>28</v>
      </c>
      <c r="D13" s="447" t="s">
        <v>362</v>
      </c>
      <c r="E13" s="411" t="s">
        <v>179</v>
      </c>
      <c r="F13" s="412">
        <v>0</v>
      </c>
      <c r="G13" s="88" t="str">
        <f t="shared" si="0"/>
        <v>Resultado Introducido</v>
      </c>
      <c r="I13" s="411" t="s">
        <v>179</v>
      </c>
      <c r="J13" s="412"/>
      <c r="K13" s="88" t="str">
        <f t="shared" si="1"/>
        <v>Introducir Resultado</v>
      </c>
      <c r="M13" s="411" t="s">
        <v>179</v>
      </c>
      <c r="N13" s="412"/>
      <c r="O13" s="88" t="str">
        <f t="shared" si="2"/>
        <v>Introducir Resultado</v>
      </c>
    </row>
    <row r="14" spans="1:15" ht="38.25">
      <c r="A14" s="53" t="s">
        <v>282</v>
      </c>
      <c r="B14" s="100" t="s">
        <v>283</v>
      </c>
      <c r="C14" s="101" t="s">
        <v>28</v>
      </c>
      <c r="D14" s="447" t="s">
        <v>363</v>
      </c>
      <c r="E14" s="411" t="s">
        <v>179</v>
      </c>
      <c r="F14" s="412">
        <v>0</v>
      </c>
      <c r="G14" s="88" t="str">
        <f t="shared" si="0"/>
        <v>Resultado Introducido</v>
      </c>
      <c r="I14" s="411" t="s">
        <v>179</v>
      </c>
      <c r="J14" s="412"/>
      <c r="K14" s="88" t="str">
        <f t="shared" si="1"/>
        <v>Introducir Resultado</v>
      </c>
      <c r="M14" s="411" t="s">
        <v>179</v>
      </c>
      <c r="N14" s="412"/>
      <c r="O14" s="88" t="str">
        <f t="shared" si="2"/>
        <v>Introducir Resultado</v>
      </c>
    </row>
    <row r="15" spans="1:15" ht="63.75">
      <c r="A15" s="53" t="s">
        <v>150</v>
      </c>
      <c r="B15" s="100" t="s">
        <v>284</v>
      </c>
      <c r="C15" s="101" t="s">
        <v>29</v>
      </c>
      <c r="D15" s="447" t="s">
        <v>285</v>
      </c>
      <c r="E15" s="409">
        <v>0</v>
      </c>
      <c r="F15" s="410">
        <v>0</v>
      </c>
      <c r="G15" s="88" t="str">
        <f>+IF(AND(ISBLANK(E15),ISBLANK(F15)),"Introducir Meta e Resultado",IF(ISBLANK(E15),"Introducir Meta",IF(ISBLANK(F15),"Introducir Resultado",IF(F15&gt;=E15,"Meta Conseguida","Meta Non Conseguida"))))</f>
        <v>Meta Conseguida</v>
      </c>
      <c r="I15" s="409"/>
      <c r="J15" s="410"/>
      <c r="K15" s="88" t="str">
        <f>+IF(AND(ISBLANK(I15),ISBLANK(J15)),"Introducir Meta e Resultado",IF(ISBLANK(I15),"Introducir Meta",IF(ISBLANK(J15),"Introducir Resultado",IF(J15&gt;=I15,"Meta Conseguida","Meta Non Conseguida"))))</f>
        <v>Introducir Meta e Resultado</v>
      </c>
      <c r="M15" s="409"/>
      <c r="N15" s="410"/>
      <c r="O15" s="88" t="str">
        <f>+IF(AND(ISBLANK(M15),ISBLANK(N15)),"Introducir Meta e Resultado",IF(ISBLANK(M15),"Introducir Meta",IF(ISBLANK(N15),"Introducir Resultado",IF(N15&gt;=M15,"Meta Conseguida","Meta Non Conseguida"))))</f>
        <v>Introducir Meta e Resultado</v>
      </c>
    </row>
    <row r="16" spans="1:15" ht="38.25">
      <c r="A16" s="53" t="s">
        <v>107</v>
      </c>
      <c r="B16" s="100" t="s">
        <v>286</v>
      </c>
      <c r="C16" s="101" t="s">
        <v>29</v>
      </c>
      <c r="D16" s="447" t="s">
        <v>287</v>
      </c>
      <c r="E16" s="411" t="s">
        <v>179</v>
      </c>
      <c r="F16" s="412">
        <v>0</v>
      </c>
      <c r="G16" s="88" t="str">
        <f t="shared" ref="G16:G21" si="3">+IF(ISBLANK(F16),"Introducir Resultado","Indicador Completado")</f>
        <v>Indicador Completado</v>
      </c>
      <c r="I16" s="411" t="s">
        <v>179</v>
      </c>
      <c r="J16" s="412"/>
      <c r="K16" s="88" t="str">
        <f t="shared" ref="K16:K19" si="4">+IF(ISBLANK(J16),"Introducir Resultado","Indicador Completado")</f>
        <v>Introducir Resultado</v>
      </c>
      <c r="M16" s="411" t="s">
        <v>179</v>
      </c>
      <c r="N16" s="412"/>
      <c r="O16" s="88" t="str">
        <f t="shared" ref="O16:O19" si="5">+IF(ISBLANK(N16),"Introducir Resultado","Indicador Completado")</f>
        <v>Introducir Resultado</v>
      </c>
    </row>
    <row r="17" spans="1:15" ht="38.25">
      <c r="A17" s="53" t="s">
        <v>108</v>
      </c>
      <c r="B17" s="100" t="s">
        <v>288</v>
      </c>
      <c r="C17" s="101" t="s">
        <v>30</v>
      </c>
      <c r="D17" s="447" t="s">
        <v>289</v>
      </c>
      <c r="E17" s="411" t="s">
        <v>179</v>
      </c>
      <c r="F17" s="412">
        <v>0</v>
      </c>
      <c r="G17" s="88" t="str">
        <f t="shared" si="3"/>
        <v>Indicador Completado</v>
      </c>
      <c r="I17" s="411" t="s">
        <v>179</v>
      </c>
      <c r="J17" s="412"/>
      <c r="K17" s="88" t="str">
        <f t="shared" si="4"/>
        <v>Introducir Resultado</v>
      </c>
      <c r="M17" s="411" t="s">
        <v>179</v>
      </c>
      <c r="N17" s="412"/>
      <c r="O17" s="88" t="str">
        <f t="shared" si="5"/>
        <v>Introducir Resultado</v>
      </c>
    </row>
    <row r="18" spans="1:15" ht="38.25">
      <c r="A18" s="53" t="s">
        <v>109</v>
      </c>
      <c r="B18" s="100" t="s">
        <v>132</v>
      </c>
      <c r="C18" s="101" t="s">
        <v>31</v>
      </c>
      <c r="D18" s="447" t="s">
        <v>290</v>
      </c>
      <c r="E18" s="411" t="s">
        <v>179</v>
      </c>
      <c r="F18" s="412">
        <v>13</v>
      </c>
      <c r="G18" s="88" t="str">
        <f t="shared" si="3"/>
        <v>Indicador Completado</v>
      </c>
      <c r="I18" s="411" t="s">
        <v>179</v>
      </c>
      <c r="J18" s="412"/>
      <c r="K18" s="88" t="str">
        <f t="shared" si="4"/>
        <v>Introducir Resultado</v>
      </c>
      <c r="M18" s="411" t="s">
        <v>179</v>
      </c>
      <c r="N18" s="412"/>
      <c r="O18" s="88" t="str">
        <f t="shared" si="5"/>
        <v>Introducir Resultado</v>
      </c>
    </row>
    <row r="19" spans="1:15" ht="38.25">
      <c r="A19" s="53" t="s">
        <v>110</v>
      </c>
      <c r="B19" s="100" t="s">
        <v>307</v>
      </c>
      <c r="C19" s="101" t="s">
        <v>29</v>
      </c>
      <c r="D19" s="447" t="s">
        <v>364</v>
      </c>
      <c r="E19" s="411" t="s">
        <v>179</v>
      </c>
      <c r="F19" s="412">
        <v>17</v>
      </c>
      <c r="G19" s="88" t="str">
        <f t="shared" si="3"/>
        <v>Indicador Completado</v>
      </c>
      <c r="I19" s="411" t="s">
        <v>179</v>
      </c>
      <c r="J19" s="412"/>
      <c r="K19" s="88" t="str">
        <f t="shared" si="4"/>
        <v>Introducir Resultado</v>
      </c>
      <c r="M19" s="411" t="s">
        <v>179</v>
      </c>
      <c r="N19" s="412"/>
      <c r="O19" s="88" t="str">
        <f t="shared" si="5"/>
        <v>Introducir Resultado</v>
      </c>
    </row>
    <row r="20" spans="1:15" ht="63.75">
      <c r="A20" s="53" t="s">
        <v>113</v>
      </c>
      <c r="B20" s="100" t="s">
        <v>265</v>
      </c>
      <c r="C20" s="101" t="s">
        <v>23</v>
      </c>
      <c r="D20" s="447" t="s">
        <v>291</v>
      </c>
      <c r="E20" s="409">
        <v>0.7</v>
      </c>
      <c r="F20" s="542">
        <v>0.81</v>
      </c>
      <c r="G20" s="88" t="str">
        <f>+IF(AND(ISBLANK(E20),ISBLANK(F20)),"Introducir Meta e Resultado",IF(ISBLANK(E20),"Introducir Meta",IF(ISBLANK(F20),"Introducir Resultado",IF(F20&gt;=E20,"Meta Conseguida","Meta Non Conseguida"))))</f>
        <v>Meta Conseguida</v>
      </c>
      <c r="I20" s="413"/>
      <c r="J20" s="414"/>
      <c r="K20" s="88" t="str">
        <f>+IF(AND(ISBLANK(I20),ISBLANK(J20)),"Introducir Meta e Resultado",IF(ISBLANK(I20),"Introducir Meta",IF(ISBLANK(J20),"Introducir Resultado",IF(J20&gt;=I20,"Meta Conseguida","Meta Non Conseguida"))))</f>
        <v>Introducir Meta e Resultado</v>
      </c>
      <c r="M20" s="413"/>
      <c r="N20" s="414"/>
      <c r="O20" s="88" t="str">
        <f>+IF(AND(ISBLANK(M20),ISBLANK(N20)),"Introducir Meta e Resultado",IF(ISBLANK(M20),"Introducir Meta",IF(ISBLANK(N20),"Introducir Resultado",IF(N20&gt;=M20,"Meta Conseguida","Meta Non Conseguida"))))</f>
        <v>Introducir Meta e Resultado</v>
      </c>
    </row>
    <row r="21" spans="1:15" ht="37.5">
      <c r="A21" s="53" t="s">
        <v>127</v>
      </c>
      <c r="B21" s="100" t="s">
        <v>186</v>
      </c>
      <c r="C21" s="101" t="s">
        <v>153</v>
      </c>
      <c r="D21" s="447" t="s">
        <v>292</v>
      </c>
      <c r="E21" s="411" t="s">
        <v>179</v>
      </c>
      <c r="F21" s="412">
        <v>5</v>
      </c>
      <c r="G21" s="88" t="str">
        <f t="shared" si="3"/>
        <v>Indicador Completado</v>
      </c>
      <c r="I21" s="411" t="s">
        <v>179</v>
      </c>
      <c r="J21" s="412"/>
      <c r="K21" s="88" t="str">
        <f t="shared" ref="K21" si="6">+IF(ISBLANK(J21),"Introducir Resultado","Indicador Completado")</f>
        <v>Introducir Resultado</v>
      </c>
      <c r="M21" s="411" t="s">
        <v>179</v>
      </c>
      <c r="N21" s="412"/>
      <c r="O21" s="88" t="str">
        <f t="shared" ref="O21" si="7">+IF(ISBLANK(N21),"Introducir Resultado","Indicador Completado")</f>
        <v>Introducir Resultado</v>
      </c>
    </row>
    <row r="22" spans="1:15" ht="38.25">
      <c r="A22" s="54" t="s">
        <v>128</v>
      </c>
      <c r="B22" s="102" t="s">
        <v>32</v>
      </c>
      <c r="C22" s="103" t="s">
        <v>153</v>
      </c>
      <c r="D22" s="448" t="s">
        <v>293</v>
      </c>
      <c r="E22" s="415">
        <v>1</v>
      </c>
      <c r="F22" s="416">
        <v>1</v>
      </c>
      <c r="G22" s="95" t="str">
        <f>+IF(AND(ISBLANK(E22),ISBLANK(F22)),"Introducir Meta e Resultado",IF(ISBLANK(E22),"Introducir Meta",IF(ISBLANK(F22),"Introducir Resultado",IF(F22&gt;=E22,"Meta Conseguida","Meta Non Conseguida"))))</f>
        <v>Meta Conseguida</v>
      </c>
      <c r="I22" s="415"/>
      <c r="J22" s="416"/>
      <c r="K22" s="95" t="str">
        <f>+IF(AND(ISBLANK(I22),ISBLANK(J22)),"Introducir Meta e Resultado",IF(ISBLANK(I22),"Introducir Meta",IF(ISBLANK(J22),"Introducir Resultado",IF(J22&gt;=I22,"Meta Conseguida","Meta Non Conseguida"))))</f>
        <v>Introducir Meta e Resultado</v>
      </c>
      <c r="M22" s="415"/>
      <c r="N22" s="416"/>
      <c r="O22" s="95" t="str">
        <f>+IF(AND(ISBLANK(M22),ISBLANK(N22)),"Introducir Meta e Resultado",IF(ISBLANK(M22),"Introducir Meta",IF(ISBLANK(N22),"Introducir Resultado",IF(N22&gt;=M22,"Meta Conseguida","Meta Non Conseguida"))))</f>
        <v>Introducir Meta e Resultado</v>
      </c>
    </row>
    <row r="23" spans="1:15" ht="24.95" customHeight="1">
      <c r="A23" s="226"/>
      <c r="B23" s="227"/>
      <c r="C23" s="227"/>
      <c r="D23" s="449"/>
      <c r="E23" s="405"/>
      <c r="F23" s="405"/>
      <c r="G23" s="26"/>
      <c r="I23" s="405"/>
      <c r="J23" s="405"/>
      <c r="K23" s="26"/>
      <c r="M23" s="424"/>
      <c r="N23" s="424"/>
    </row>
    <row r="24" spans="1:15" s="52" customFormat="1" ht="18.75" customHeight="1">
      <c r="A24" s="253" t="s">
        <v>26</v>
      </c>
      <c r="B24" s="254"/>
      <c r="C24" s="254"/>
      <c r="D24" s="450"/>
      <c r="E24" s="417"/>
      <c r="F24" s="417"/>
      <c r="G24" s="255"/>
      <c r="I24" s="417"/>
      <c r="J24" s="417"/>
      <c r="K24" s="255"/>
      <c r="M24" s="417"/>
      <c r="N24" s="417"/>
      <c r="O24" s="255"/>
    </row>
    <row r="25" spans="1:15" ht="15.75" customHeight="1">
      <c r="A25" s="96"/>
      <c r="B25" s="183"/>
      <c r="C25" s="183"/>
      <c r="D25" s="451"/>
      <c r="E25" s="405"/>
      <c r="F25" s="405"/>
      <c r="G25" s="27"/>
      <c r="I25" s="405"/>
      <c r="J25" s="405"/>
      <c r="K25" s="27"/>
      <c r="M25" s="424"/>
      <c r="N25" s="424"/>
    </row>
    <row r="26" spans="1:15" ht="37.5">
      <c r="A26" s="48" t="s">
        <v>131</v>
      </c>
      <c r="B26" s="98" t="s">
        <v>33</v>
      </c>
      <c r="C26" s="98" t="s">
        <v>34</v>
      </c>
      <c r="D26" s="452" t="s">
        <v>365</v>
      </c>
      <c r="E26" s="425">
        <f>+COUNTA(G27:G36)-COUNTIF(G27:G36,"Non hai indicador")-COUNTIF(G27:G36,"Introducir Meta e Resultado")</f>
        <v>4</v>
      </c>
      <c r="F26" s="426">
        <f>+COUNTIF(G27:G36,"Meta Conseguida")</f>
        <v>3</v>
      </c>
      <c r="G26" s="91" t="str">
        <f>+IF(F26=0,"Ningunha Meta Alcanzada",IF(F26=E26,"Meta Totalmente Alcanzada",IF(F26&gt;0,"Meta Parcialmente Alcanzada")))</f>
        <v>Meta Parcialmente Alcanzada</v>
      </c>
      <c r="I26" s="425">
        <f>+COUNTA(K27:K36)-COUNTIF(K27:K36,"Non hai indicador")-COUNTIF(K27:K36,"Introducir Meta e Resultado")</f>
        <v>0</v>
      </c>
      <c r="J26" s="426">
        <f>+COUNTIF(K27:K36,"Meta Conseguida")</f>
        <v>0</v>
      </c>
      <c r="K26" s="91" t="str">
        <f>+IF(J26=0,"Ningunha Meta Alcanzada",IF(J26=I26,"Meta Totalmente Alcanzada",IF(J26&gt;0,"Meta Parcialmente Alcanzada")))</f>
        <v>Ningunha Meta Alcanzada</v>
      </c>
      <c r="M26" s="425">
        <f>+COUNTA(O27:O36)-COUNTIF(O27:O36,"Non hai indicador")-COUNTIF(O27:O36,"Introducir Meta e Resultado")</f>
        <v>0</v>
      </c>
      <c r="N26" s="426">
        <f>+COUNTIF(O27:O36,"Meta Conseguida")</f>
        <v>0</v>
      </c>
      <c r="O26" s="91" t="str">
        <f>+IF(N26=0,"Ningunha Meta Alcanzada",IF(N26=M26,"Meta Totalmente Alcanzada",IF(N26&gt;0,"Meta Parcialmente Alcanzada")))</f>
        <v>Ningunha Meta Alcanzada</v>
      </c>
    </row>
    <row r="27" spans="1:15" ht="38.25">
      <c r="A27" s="256" t="s">
        <v>568</v>
      </c>
      <c r="B27" s="92" t="s">
        <v>569</v>
      </c>
      <c r="C27" s="67" t="s">
        <v>34</v>
      </c>
      <c r="D27" s="453" t="s">
        <v>570</v>
      </c>
      <c r="E27" s="548">
        <v>1</v>
      </c>
      <c r="F27" s="419">
        <v>0</v>
      </c>
      <c r="G27" s="89" t="str">
        <f t="shared" ref="G27:G36" si="8">+IF(AND(ISBLANK(E27),ISBLANK(F27)),"Introducir Meta e Resultado",IF(ISBLANK(E27),"Introducir Meta",IF(ISBLANK(F27),"Introducir Resultado",IF(F27&gt;=E27,"Meta Conseguida","Meta Non Conseguida"))))</f>
        <v>Meta Non Conseguida</v>
      </c>
      <c r="I27" s="418"/>
      <c r="J27" s="419"/>
      <c r="K27" s="89" t="str">
        <f t="shared" ref="K27:K36" si="9">+IF(AND(ISBLANK(I27),ISBLANK(J27)),"Introducir Meta e Resultado",IF(ISBLANK(I27),"Introducir Meta",IF(ISBLANK(J27),"Introducir Resultado",IF(J27&gt;=I27,"Meta Conseguida","Meta Non Conseguida"))))</f>
        <v>Introducir Meta e Resultado</v>
      </c>
      <c r="M27" s="418"/>
      <c r="N27" s="419"/>
      <c r="O27" s="89" t="str">
        <f t="shared" ref="O27:O36" si="10">+IF(AND(ISBLANK(M27),ISBLANK(N27)),"Introducir Meta e Resultado",IF(ISBLANK(M27),"Introducir Meta",IF(ISBLANK(N27),"Introducir Resultado",IF(N27&gt;=M27,"Meta Conseguida","Meta Non Conseguida"))))</f>
        <v>Introducir Meta e Resultado</v>
      </c>
    </row>
    <row r="28" spans="1:15" ht="51">
      <c r="A28" s="256" t="s">
        <v>571</v>
      </c>
      <c r="B28" s="92" t="s">
        <v>572</v>
      </c>
      <c r="C28" s="67" t="s">
        <v>34</v>
      </c>
      <c r="D28" s="453" t="s">
        <v>573</v>
      </c>
      <c r="E28" s="418">
        <v>1</v>
      </c>
      <c r="F28" s="419">
        <v>1</v>
      </c>
      <c r="G28" s="89" t="str">
        <f t="shared" si="8"/>
        <v>Meta Conseguida</v>
      </c>
      <c r="I28" s="418"/>
      <c r="J28" s="419"/>
      <c r="K28" s="89" t="str">
        <f t="shared" si="9"/>
        <v>Introducir Meta e Resultado</v>
      </c>
      <c r="M28" s="418"/>
      <c r="N28" s="419"/>
      <c r="O28" s="89" t="str">
        <f t="shared" si="10"/>
        <v>Introducir Meta e Resultado</v>
      </c>
    </row>
    <row r="29" spans="1:15" ht="31.5">
      <c r="A29" s="256" t="s">
        <v>574</v>
      </c>
      <c r="B29" s="92" t="s">
        <v>575</v>
      </c>
      <c r="C29" s="67" t="s">
        <v>34</v>
      </c>
      <c r="D29" s="453" t="s">
        <v>576</v>
      </c>
      <c r="E29" s="418">
        <v>10</v>
      </c>
      <c r="F29" s="419">
        <v>21</v>
      </c>
      <c r="G29" s="89" t="str">
        <f t="shared" si="8"/>
        <v>Meta Conseguida</v>
      </c>
      <c r="I29" s="418"/>
      <c r="J29" s="419"/>
      <c r="K29" s="89" t="str">
        <f t="shared" si="9"/>
        <v>Introducir Meta e Resultado</v>
      </c>
      <c r="M29" s="418"/>
      <c r="N29" s="419"/>
      <c r="O29" s="89" t="str">
        <f t="shared" si="10"/>
        <v>Introducir Meta e Resultado</v>
      </c>
    </row>
    <row r="30" spans="1:15" ht="38.25">
      <c r="A30" s="256" t="s">
        <v>577</v>
      </c>
      <c r="B30" s="92" t="s">
        <v>578</v>
      </c>
      <c r="C30" s="67" t="s">
        <v>34</v>
      </c>
      <c r="D30" s="453" t="s">
        <v>579</v>
      </c>
      <c r="E30" s="420">
        <v>5</v>
      </c>
      <c r="F30" s="419">
        <v>21</v>
      </c>
      <c r="G30" s="89" t="str">
        <f t="shared" si="8"/>
        <v>Meta Conseguida</v>
      </c>
      <c r="I30" s="420"/>
      <c r="J30" s="419"/>
      <c r="K30" s="89" t="str">
        <f t="shared" si="9"/>
        <v>Introducir Meta e Resultado</v>
      </c>
      <c r="M30" s="420"/>
      <c r="N30" s="419"/>
      <c r="O30" s="89" t="str">
        <f t="shared" si="10"/>
        <v>Introducir Meta e Resultado</v>
      </c>
    </row>
    <row r="31" spans="1:15" ht="31.5">
      <c r="A31" s="256" t="s">
        <v>142</v>
      </c>
      <c r="B31" s="92"/>
      <c r="C31" s="67" t="s">
        <v>34</v>
      </c>
      <c r="D31" s="453" t="s">
        <v>199</v>
      </c>
      <c r="E31" s="418"/>
      <c r="F31" s="419"/>
      <c r="G31" s="89" t="str">
        <f t="shared" si="8"/>
        <v>Introducir Meta e Resultado</v>
      </c>
      <c r="I31" s="418"/>
      <c r="J31" s="419"/>
      <c r="K31" s="89" t="str">
        <f t="shared" si="9"/>
        <v>Introducir Meta e Resultado</v>
      </c>
      <c r="M31" s="418"/>
      <c r="N31" s="419"/>
      <c r="O31" s="89" t="str">
        <f t="shared" si="10"/>
        <v>Introducir Meta e Resultado</v>
      </c>
    </row>
    <row r="32" spans="1:15" ht="31.5">
      <c r="A32" s="256" t="s">
        <v>138</v>
      </c>
      <c r="B32" s="92" t="s">
        <v>35</v>
      </c>
      <c r="C32" s="67" t="s">
        <v>34</v>
      </c>
      <c r="D32" s="453" t="s">
        <v>199</v>
      </c>
      <c r="E32" s="418"/>
      <c r="F32" s="419"/>
      <c r="G32" s="89" t="str">
        <f t="shared" si="8"/>
        <v>Introducir Meta e Resultado</v>
      </c>
      <c r="I32" s="418"/>
      <c r="J32" s="419"/>
      <c r="K32" s="89" t="str">
        <f t="shared" si="9"/>
        <v>Introducir Meta e Resultado</v>
      </c>
      <c r="M32" s="418"/>
      <c r="N32" s="419"/>
      <c r="O32" s="89" t="str">
        <f t="shared" si="10"/>
        <v>Introducir Meta e Resultado</v>
      </c>
    </row>
    <row r="33" spans="1:15" ht="31.5">
      <c r="A33" s="256" t="s">
        <v>139</v>
      </c>
      <c r="B33" s="92" t="s">
        <v>36</v>
      </c>
      <c r="C33" s="67" t="s">
        <v>34</v>
      </c>
      <c r="D33" s="453" t="s">
        <v>199</v>
      </c>
      <c r="E33" s="418"/>
      <c r="F33" s="419"/>
      <c r="G33" s="89" t="str">
        <f t="shared" si="8"/>
        <v>Introducir Meta e Resultado</v>
      </c>
      <c r="I33" s="418"/>
      <c r="J33" s="419"/>
      <c r="K33" s="89" t="str">
        <f t="shared" si="9"/>
        <v>Introducir Meta e Resultado</v>
      </c>
      <c r="M33" s="418"/>
      <c r="N33" s="419"/>
      <c r="O33" s="89" t="str">
        <f t="shared" si="10"/>
        <v>Introducir Meta e Resultado</v>
      </c>
    </row>
    <row r="34" spans="1:15" ht="31.5">
      <c r="A34" s="256" t="s">
        <v>140</v>
      </c>
      <c r="B34" s="92" t="s">
        <v>37</v>
      </c>
      <c r="C34" s="67" t="s">
        <v>34</v>
      </c>
      <c r="D34" s="453" t="s">
        <v>199</v>
      </c>
      <c r="E34" s="418"/>
      <c r="F34" s="419"/>
      <c r="G34" s="89" t="str">
        <f t="shared" si="8"/>
        <v>Introducir Meta e Resultado</v>
      </c>
      <c r="I34" s="418"/>
      <c r="J34" s="419"/>
      <c r="K34" s="89" t="str">
        <f t="shared" si="9"/>
        <v>Introducir Meta e Resultado</v>
      </c>
      <c r="M34" s="418"/>
      <c r="N34" s="419"/>
      <c r="O34" s="89" t="str">
        <f t="shared" si="10"/>
        <v>Introducir Meta e Resultado</v>
      </c>
    </row>
    <row r="35" spans="1:15" ht="31.5">
      <c r="A35" s="256" t="s">
        <v>141</v>
      </c>
      <c r="B35" s="92" t="s">
        <v>38</v>
      </c>
      <c r="C35" s="67" t="s">
        <v>34</v>
      </c>
      <c r="D35" s="453" t="s">
        <v>199</v>
      </c>
      <c r="E35" s="418"/>
      <c r="F35" s="419"/>
      <c r="G35" s="89" t="str">
        <f t="shared" si="8"/>
        <v>Introducir Meta e Resultado</v>
      </c>
      <c r="I35" s="418"/>
      <c r="J35" s="419"/>
      <c r="K35" s="89" t="str">
        <f t="shared" si="9"/>
        <v>Introducir Meta e Resultado</v>
      </c>
      <c r="M35" s="418"/>
      <c r="N35" s="419"/>
      <c r="O35" s="89" t="str">
        <f t="shared" si="10"/>
        <v>Introducir Meta e Resultado</v>
      </c>
    </row>
    <row r="36" spans="1:15" ht="31.5">
      <c r="A36" s="257" t="s">
        <v>202</v>
      </c>
      <c r="B36" s="93" t="s">
        <v>39</v>
      </c>
      <c r="C36" s="66" t="s">
        <v>34</v>
      </c>
      <c r="D36" s="454" t="s">
        <v>199</v>
      </c>
      <c r="E36" s="421"/>
      <c r="F36" s="422"/>
      <c r="G36" s="90" t="str">
        <f t="shared" si="8"/>
        <v>Introducir Meta e Resultado</v>
      </c>
      <c r="I36" s="421"/>
      <c r="J36" s="422"/>
      <c r="K36" s="90" t="str">
        <f t="shared" si="9"/>
        <v>Introducir Meta e Resultado</v>
      </c>
      <c r="M36" s="421"/>
      <c r="N36" s="422"/>
      <c r="O36" s="90" t="str">
        <f t="shared" si="10"/>
        <v>Introducir Meta e Resultado</v>
      </c>
    </row>
    <row r="37" spans="1:15">
      <c r="F37" s="157"/>
    </row>
    <row r="38" spans="1:15">
      <c r="F38" s="157"/>
    </row>
    <row r="39" spans="1:15">
      <c r="F39" s="157"/>
    </row>
    <row r="40" spans="1:15">
      <c r="F40" s="157"/>
    </row>
    <row r="41" spans="1:15">
      <c r="F41" s="157"/>
    </row>
    <row r="42" spans="1:15">
      <c r="F42" s="157"/>
    </row>
    <row r="43" spans="1:15">
      <c r="F43" s="157"/>
    </row>
    <row r="44" spans="1:15">
      <c r="F44" s="157"/>
    </row>
  </sheetData>
  <autoFilter ref="A5:G33" xr:uid="{00000000-0009-0000-0000-000001000000}"/>
  <mergeCells count="5">
    <mergeCell ref="A4:B4"/>
    <mergeCell ref="E4:G4"/>
    <mergeCell ref="A2:G2"/>
    <mergeCell ref="I4:K4"/>
    <mergeCell ref="M4:O4"/>
  </mergeCells>
  <conditionalFormatting sqref="F7">
    <cfRule type="cellIs" dxfId="2935" priority="188" operator="equal">
      <formula>0</formula>
    </cfRule>
  </conditionalFormatting>
  <conditionalFormatting sqref="F10">
    <cfRule type="cellIs" dxfId="2934" priority="139" operator="lessThanOrEqual">
      <formula>E10</formula>
    </cfRule>
    <cfRule type="cellIs" dxfId="2933" priority="138" operator="greaterThan">
      <formula>E10</formula>
    </cfRule>
    <cfRule type="cellIs" dxfId="2932" priority="137" operator="equal">
      <formula>0</formula>
    </cfRule>
  </conditionalFormatting>
  <conditionalFormatting sqref="F11">
    <cfRule type="cellIs" dxfId="2931" priority="182" operator="greaterThanOrEqual">
      <formula>E11</formula>
    </cfRule>
    <cfRule type="cellIs" dxfId="2930" priority="181" operator="lessThan">
      <formula>E11</formula>
    </cfRule>
  </conditionalFormatting>
  <conditionalFormatting sqref="F11:F22">
    <cfRule type="cellIs" dxfId="2929" priority="170" operator="equal">
      <formula>0</formula>
    </cfRule>
  </conditionalFormatting>
  <conditionalFormatting sqref="F15">
    <cfRule type="cellIs" dxfId="2928" priority="176" operator="greaterThanOrEqual">
      <formula>E15</formula>
    </cfRule>
    <cfRule type="cellIs" dxfId="2927" priority="175" operator="lessThan">
      <formula>E15</formula>
    </cfRule>
  </conditionalFormatting>
  <conditionalFormatting sqref="F20">
    <cfRule type="cellIs" dxfId="2926" priority="1" operator="lessThan">
      <formula>E20</formula>
    </cfRule>
    <cfRule type="cellIs" dxfId="2925" priority="2" operator="greaterThanOrEqual">
      <formula>E20</formula>
    </cfRule>
  </conditionalFormatting>
  <conditionalFormatting sqref="F22">
    <cfRule type="cellIs" dxfId="2924" priority="172" operator="greaterThanOrEqual">
      <formula>E22</formula>
    </cfRule>
    <cfRule type="cellIs" dxfId="2923" priority="171" operator="lessThan">
      <formula>E22</formula>
    </cfRule>
  </conditionalFormatting>
  <conditionalFormatting sqref="F26">
    <cfRule type="cellIs" dxfId="2922" priority="145" operator="greaterThanOrEqual">
      <formula>$E26</formula>
    </cfRule>
    <cfRule type="cellIs" dxfId="2921" priority="144" operator="lessThan">
      <formula>$E26</formula>
    </cfRule>
    <cfRule type="cellIs" dxfId="2920" priority="143" operator="equal">
      <formula>0</formula>
    </cfRule>
  </conditionalFormatting>
  <conditionalFormatting sqref="F27:F36">
    <cfRule type="cellIs" dxfId="2919" priority="151" operator="greaterThanOrEqual">
      <formula>E27</formula>
    </cfRule>
    <cfRule type="cellIs" dxfId="2918" priority="150" operator="lessThan">
      <formula>E27</formula>
    </cfRule>
    <cfRule type="cellIs" dxfId="2917" priority="149" operator="equal">
      <formula>0</formula>
    </cfRule>
  </conditionalFormatting>
  <conditionalFormatting sqref="G7">
    <cfRule type="cellIs" dxfId="2916" priority="166" operator="equal">
      <formula>"Meta no Conseguida"</formula>
    </cfRule>
    <cfRule type="cellIs" dxfId="2915" priority="165" operator="equal">
      <formula>"Resultado Introducido"</formula>
    </cfRule>
    <cfRule type="cellIs" dxfId="2914" priority="164" operator="equal">
      <formula>"Introducir resultado"</formula>
    </cfRule>
  </conditionalFormatting>
  <conditionalFormatting sqref="G10:G11">
    <cfRule type="cellIs" dxfId="2913" priority="119" operator="equal">
      <formula>"Meta non Conseguida"</formula>
    </cfRule>
    <cfRule type="cellIs" dxfId="2912" priority="118" operator="equal">
      <formula>"Meta Conseguida"</formula>
    </cfRule>
  </conditionalFormatting>
  <conditionalFormatting sqref="G10:G23">
    <cfRule type="cellIs" dxfId="2911" priority="111" operator="equal">
      <formula>"Introducir resultado"</formula>
    </cfRule>
  </conditionalFormatting>
  <conditionalFormatting sqref="G12:G14">
    <cfRule type="cellIs" dxfId="2910" priority="162" operator="equal">
      <formula>"Resultado Introducido"</formula>
    </cfRule>
    <cfRule type="cellIs" dxfId="2909" priority="163" operator="equal">
      <formula>"Meta no Conseguida"</formula>
    </cfRule>
  </conditionalFormatting>
  <conditionalFormatting sqref="G15">
    <cfRule type="cellIs" dxfId="2908" priority="130" operator="equal">
      <formula>"Meta non Conseguida"</formula>
    </cfRule>
    <cfRule type="cellIs" dxfId="2907" priority="129" operator="equal">
      <formula>"Meta Conseguida"</formula>
    </cfRule>
  </conditionalFormatting>
  <conditionalFormatting sqref="G16:G19">
    <cfRule type="cellIs" dxfId="2906" priority="156" operator="equal">
      <formula>"Indicador Completado"</formula>
    </cfRule>
    <cfRule type="cellIs" dxfId="2905" priority="157" operator="equal">
      <formula>"Meta no Conseguida"</formula>
    </cfRule>
  </conditionalFormatting>
  <conditionalFormatting sqref="G20">
    <cfRule type="cellIs" dxfId="2904" priority="112" operator="equal">
      <formula>"Meta Conseguida"</formula>
    </cfRule>
    <cfRule type="cellIs" dxfId="2903" priority="113" operator="equal">
      <formula>"Meta non Conseguida"</formula>
    </cfRule>
  </conditionalFormatting>
  <conditionalFormatting sqref="G21">
    <cfRule type="cellIs" dxfId="2902" priority="154" operator="equal">
      <formula>"Meta no Conseguida"</formula>
    </cfRule>
    <cfRule type="cellIs" dxfId="2901" priority="153" operator="equal">
      <formula>"Indicador Completado"</formula>
    </cfRule>
  </conditionalFormatting>
  <conditionalFormatting sqref="G22">
    <cfRule type="cellIs" dxfId="2900" priority="169" operator="equal">
      <formula>"Meta non Conseguida"</formula>
    </cfRule>
  </conditionalFormatting>
  <conditionalFormatting sqref="G22:G23">
    <cfRule type="cellIs" dxfId="2899" priority="168" operator="equal">
      <formula>"Meta Conseguida"</formula>
    </cfRule>
  </conditionalFormatting>
  <conditionalFormatting sqref="G23">
    <cfRule type="cellIs" dxfId="2898" priority="191" operator="equal">
      <formula>"Meta no Conseguida"</formula>
    </cfRule>
  </conditionalFormatting>
  <conditionalFormatting sqref="G26">
    <cfRule type="cellIs" dxfId="2897" priority="142" operator="equal">
      <formula>"Ningunha Meta Alcanzada"</formula>
    </cfRule>
    <cfRule type="cellIs" dxfId="2896" priority="140" operator="equal">
      <formula>"Meta Totalmente Alcanzada"</formula>
    </cfRule>
    <cfRule type="cellIs" dxfId="2895" priority="141" operator="equal">
      <formula>"Meta Parcialmente Alcanzada"</formula>
    </cfRule>
  </conditionalFormatting>
  <conditionalFormatting sqref="G27:G36">
    <cfRule type="cellIs" dxfId="2894" priority="147" operator="equal">
      <formula>"Meta Conseguida"</formula>
    </cfRule>
    <cfRule type="cellIs" dxfId="2893" priority="146" operator="equal">
      <formula>"Introducir resultado"</formula>
    </cfRule>
    <cfRule type="cellIs" dxfId="2892" priority="148" operator="equal">
      <formula>"Meta non Conseguida"</formula>
    </cfRule>
  </conditionalFormatting>
  <conditionalFormatting sqref="J7">
    <cfRule type="cellIs" dxfId="2891" priority="127" operator="equal">
      <formula>0</formula>
    </cfRule>
  </conditionalFormatting>
  <conditionalFormatting sqref="J10">
    <cfRule type="cellIs" dxfId="2890" priority="135" operator="greaterThan">
      <formula>I10</formula>
    </cfRule>
    <cfRule type="cellIs" dxfId="2889" priority="136" operator="lessThanOrEqual">
      <formula>I10</formula>
    </cfRule>
  </conditionalFormatting>
  <conditionalFormatting sqref="J10:J20">
    <cfRule type="cellIs" dxfId="2888" priority="45" operator="equal">
      <formula>0</formula>
    </cfRule>
  </conditionalFormatting>
  <conditionalFormatting sqref="J11">
    <cfRule type="cellIs" dxfId="2887" priority="77" operator="lessThan">
      <formula>I11</formula>
    </cfRule>
    <cfRule type="cellIs" dxfId="2886" priority="78" operator="greaterThanOrEqual">
      <formula>I11</formula>
    </cfRule>
  </conditionalFormatting>
  <conditionalFormatting sqref="J15">
    <cfRule type="cellIs" dxfId="2885" priority="71" operator="lessThan">
      <formula>I15</formula>
    </cfRule>
    <cfRule type="cellIs" dxfId="2884" priority="72" operator="greaterThanOrEqual">
      <formula>I15</formula>
    </cfRule>
  </conditionalFormatting>
  <conditionalFormatting sqref="J20">
    <cfRule type="cellIs" dxfId="2883" priority="46" operator="lessThan">
      <formula>I20</formula>
    </cfRule>
    <cfRule type="cellIs" dxfId="2882" priority="47" operator="greaterThanOrEqual">
      <formula>I20</formula>
    </cfRule>
  </conditionalFormatting>
  <conditionalFormatting sqref="J21:J22">
    <cfRule type="cellIs" dxfId="2881" priority="66" operator="equal">
      <formula>0</formula>
    </cfRule>
  </conditionalFormatting>
  <conditionalFormatting sqref="J22">
    <cfRule type="cellIs" dxfId="2880" priority="67" operator="lessThan">
      <formula>I22</formula>
    </cfRule>
    <cfRule type="cellIs" dxfId="2879" priority="68" operator="greaterThanOrEqual">
      <formula>I22</formula>
    </cfRule>
  </conditionalFormatting>
  <conditionalFormatting sqref="J26">
    <cfRule type="cellIs" dxfId="2878" priority="102" operator="equal">
      <formula>0</formula>
    </cfRule>
    <cfRule type="cellIs" dxfId="2877" priority="103" operator="lessThan">
      <formula>$E26</formula>
    </cfRule>
    <cfRule type="cellIs" dxfId="2876" priority="104" operator="greaterThanOrEqual">
      <formula>$E26</formula>
    </cfRule>
  </conditionalFormatting>
  <conditionalFormatting sqref="J27:J36">
    <cfRule type="cellIs" dxfId="2875" priority="108" operator="equal">
      <formula>0</formula>
    </cfRule>
    <cfRule type="cellIs" dxfId="2874" priority="109" operator="lessThan">
      <formula>I27</formula>
    </cfRule>
    <cfRule type="cellIs" dxfId="2873" priority="110" operator="greaterThanOrEqual">
      <formula>I27</formula>
    </cfRule>
  </conditionalFormatting>
  <conditionalFormatting sqref="K7">
    <cfRule type="cellIs" dxfId="2872" priority="126" operator="equal">
      <formula>"Meta no Conseguida"</formula>
    </cfRule>
    <cfRule type="cellIs" dxfId="2871" priority="125" operator="equal">
      <formula>"Resultado Introducido"</formula>
    </cfRule>
    <cfRule type="cellIs" dxfId="2870" priority="124" operator="equal">
      <formula>"Introducir resultado"</formula>
    </cfRule>
  </conditionalFormatting>
  <conditionalFormatting sqref="K10:K11">
    <cfRule type="cellIs" dxfId="2869" priority="75" operator="equal">
      <formula>"Meta non Conseguida"</formula>
    </cfRule>
    <cfRule type="cellIs" dxfId="2868" priority="74" operator="equal">
      <formula>"Meta Conseguida"</formula>
    </cfRule>
  </conditionalFormatting>
  <conditionalFormatting sqref="K10:K23">
    <cfRule type="cellIs" dxfId="2867" priority="42" operator="equal">
      <formula>"Introducir resultado"</formula>
    </cfRule>
  </conditionalFormatting>
  <conditionalFormatting sqref="K12:K14">
    <cfRule type="cellIs" dxfId="2866" priority="61" operator="equal">
      <formula>"Resultado Introducido"</formula>
    </cfRule>
    <cfRule type="cellIs" dxfId="2865" priority="62" operator="equal">
      <formula>"Meta no Conseguida"</formula>
    </cfRule>
  </conditionalFormatting>
  <conditionalFormatting sqref="K15">
    <cfRule type="cellIs" dxfId="2864" priority="49" operator="equal">
      <formula>"Meta Conseguida"</formula>
    </cfRule>
    <cfRule type="cellIs" dxfId="2863" priority="50" operator="equal">
      <formula>"Meta non Conseguida"</formula>
    </cfRule>
  </conditionalFormatting>
  <conditionalFormatting sqref="K16:K19">
    <cfRule type="cellIs" dxfId="2862" priority="55" operator="equal">
      <formula>"Indicador Completado"</formula>
    </cfRule>
    <cfRule type="cellIs" dxfId="2861" priority="56" operator="equal">
      <formula>"Meta no Conseguida"</formula>
    </cfRule>
  </conditionalFormatting>
  <conditionalFormatting sqref="K20">
    <cfRule type="cellIs" dxfId="2860" priority="43" operator="equal">
      <formula>"Meta Conseguida"</formula>
    </cfRule>
    <cfRule type="cellIs" dxfId="2859" priority="44" operator="equal">
      <formula>"Meta non Conseguida"</formula>
    </cfRule>
  </conditionalFormatting>
  <conditionalFormatting sqref="K21">
    <cfRule type="cellIs" dxfId="2858" priority="52" operator="equal">
      <formula>"Indicador Completado"</formula>
    </cfRule>
    <cfRule type="cellIs" dxfId="2857" priority="53" operator="equal">
      <formula>"Meta no Conseguida"</formula>
    </cfRule>
  </conditionalFormatting>
  <conditionalFormatting sqref="K22">
    <cfRule type="cellIs" dxfId="2856" priority="65" operator="equal">
      <formula>"Meta non Conseguida"</formula>
    </cfRule>
  </conditionalFormatting>
  <conditionalFormatting sqref="K22:K23">
    <cfRule type="cellIs" dxfId="2855" priority="64" operator="equal">
      <formula>"Meta Conseguida"</formula>
    </cfRule>
  </conditionalFormatting>
  <conditionalFormatting sqref="K23">
    <cfRule type="cellIs" dxfId="2854" priority="186" operator="equal">
      <formula>"Meta no Conseguida"</formula>
    </cfRule>
  </conditionalFormatting>
  <conditionalFormatting sqref="K26">
    <cfRule type="cellIs" dxfId="2853" priority="100" operator="equal">
      <formula>"Meta Parcialmente Alcanzada"</formula>
    </cfRule>
    <cfRule type="cellIs" dxfId="2852" priority="99" operator="equal">
      <formula>"Meta Totalmente Alcanzada"</formula>
    </cfRule>
    <cfRule type="cellIs" dxfId="2851" priority="101" operator="equal">
      <formula>"Ningunha Meta Alcanzada"</formula>
    </cfRule>
  </conditionalFormatting>
  <conditionalFormatting sqref="K27:K36">
    <cfRule type="cellIs" dxfId="2850" priority="107" operator="equal">
      <formula>"Meta non Conseguida"</formula>
    </cfRule>
    <cfRule type="cellIs" dxfId="2849" priority="106" operator="equal">
      <formula>"Meta Conseguida"</formula>
    </cfRule>
    <cfRule type="cellIs" dxfId="2848" priority="105" operator="equal">
      <formula>"Introducir resultado"</formula>
    </cfRule>
  </conditionalFormatting>
  <conditionalFormatting sqref="N7">
    <cfRule type="cellIs" dxfId="2847" priority="123" operator="equal">
      <formula>0</formula>
    </cfRule>
  </conditionalFormatting>
  <conditionalFormatting sqref="N10">
    <cfRule type="cellIs" dxfId="2846" priority="85" operator="greaterThan">
      <formula>M10</formula>
    </cfRule>
    <cfRule type="cellIs" dxfId="2845" priority="86" operator="lessThanOrEqual">
      <formula>M10</formula>
    </cfRule>
  </conditionalFormatting>
  <conditionalFormatting sqref="N10:N20">
    <cfRule type="cellIs" dxfId="2844" priority="6" operator="equal">
      <formula>0</formula>
    </cfRule>
  </conditionalFormatting>
  <conditionalFormatting sqref="N11">
    <cfRule type="cellIs" dxfId="2843" priority="38" operator="lessThan">
      <formula>M11</formula>
    </cfRule>
    <cfRule type="cellIs" dxfId="2842" priority="39" operator="greaterThanOrEqual">
      <formula>M11</formula>
    </cfRule>
  </conditionalFormatting>
  <conditionalFormatting sqref="N15">
    <cfRule type="cellIs" dxfId="2841" priority="33" operator="greaterThanOrEqual">
      <formula>M15</formula>
    </cfRule>
    <cfRule type="cellIs" dxfId="2840" priority="32" operator="lessThan">
      <formula>M15</formula>
    </cfRule>
  </conditionalFormatting>
  <conditionalFormatting sqref="N20">
    <cfRule type="cellIs" dxfId="2839" priority="8" operator="greaterThanOrEqual">
      <formula>M20</formula>
    </cfRule>
    <cfRule type="cellIs" dxfId="2838" priority="7" operator="lessThan">
      <formula>M20</formula>
    </cfRule>
  </conditionalFormatting>
  <conditionalFormatting sqref="N21:N22">
    <cfRule type="cellIs" dxfId="2837" priority="27" operator="equal">
      <formula>0</formula>
    </cfRule>
  </conditionalFormatting>
  <conditionalFormatting sqref="N22">
    <cfRule type="cellIs" dxfId="2836" priority="29" operator="greaterThanOrEqual">
      <formula>M22</formula>
    </cfRule>
    <cfRule type="cellIs" dxfId="2835" priority="28" operator="lessThan">
      <formula>M22</formula>
    </cfRule>
  </conditionalFormatting>
  <conditionalFormatting sqref="N26">
    <cfRule type="cellIs" dxfId="2834" priority="90" operator="equal">
      <formula>0</formula>
    </cfRule>
    <cfRule type="cellIs" dxfId="2833" priority="92" operator="greaterThanOrEqual">
      <formula>$E26</formula>
    </cfRule>
    <cfRule type="cellIs" dxfId="2832" priority="91" operator="lessThan">
      <formula>$E26</formula>
    </cfRule>
  </conditionalFormatting>
  <conditionalFormatting sqref="N27:N36">
    <cfRule type="cellIs" dxfId="2831" priority="98" operator="greaterThanOrEqual">
      <formula>M27</formula>
    </cfRule>
    <cfRule type="cellIs" dxfId="2830" priority="96" operator="equal">
      <formula>0</formula>
    </cfRule>
    <cfRule type="cellIs" dxfId="2829" priority="97" operator="lessThan">
      <formula>M27</formula>
    </cfRule>
  </conditionalFormatting>
  <conditionalFormatting sqref="O7">
    <cfRule type="cellIs" dxfId="2828" priority="121" operator="equal">
      <formula>"Resultado Introducido"</formula>
    </cfRule>
    <cfRule type="cellIs" dxfId="2827" priority="122" operator="equal">
      <formula>"Meta no Conseguida"</formula>
    </cfRule>
    <cfRule type="cellIs" dxfId="2826" priority="120" operator="equal">
      <formula>"Introducir resultado"</formula>
    </cfRule>
  </conditionalFormatting>
  <conditionalFormatting sqref="O10:O11">
    <cfRule type="cellIs" dxfId="2825" priority="35" operator="equal">
      <formula>"Meta Conseguida"</formula>
    </cfRule>
    <cfRule type="cellIs" dxfId="2824" priority="36" operator="equal">
      <formula>"Meta non Conseguida"</formula>
    </cfRule>
  </conditionalFormatting>
  <conditionalFormatting sqref="O10:O22">
    <cfRule type="cellIs" dxfId="2823" priority="3" operator="equal">
      <formula>"Introducir resultado"</formula>
    </cfRule>
  </conditionalFormatting>
  <conditionalFormatting sqref="O12:O14">
    <cfRule type="cellIs" dxfId="2822" priority="23" operator="equal">
      <formula>"Meta no Conseguida"</formula>
    </cfRule>
    <cfRule type="cellIs" dxfId="2821" priority="22" operator="equal">
      <formula>"Resultado Introducido"</formula>
    </cfRule>
  </conditionalFormatting>
  <conditionalFormatting sqref="O15">
    <cfRule type="cellIs" dxfId="2820" priority="11" operator="equal">
      <formula>"Meta non Conseguida"</formula>
    </cfRule>
    <cfRule type="cellIs" dxfId="2819" priority="10" operator="equal">
      <formula>"Meta Conseguida"</formula>
    </cfRule>
  </conditionalFormatting>
  <conditionalFormatting sqref="O16:O19">
    <cfRule type="cellIs" dxfId="2818" priority="17" operator="equal">
      <formula>"Meta no Conseguida"</formula>
    </cfRule>
    <cfRule type="cellIs" dxfId="2817" priority="16" operator="equal">
      <formula>"Indicador Completado"</formula>
    </cfRule>
  </conditionalFormatting>
  <conditionalFormatting sqref="O20">
    <cfRule type="cellIs" dxfId="2816" priority="5" operator="equal">
      <formula>"Meta non Conseguida"</formula>
    </cfRule>
    <cfRule type="cellIs" dxfId="2815" priority="4" operator="equal">
      <formula>"Meta Conseguida"</formula>
    </cfRule>
  </conditionalFormatting>
  <conditionalFormatting sqref="O21">
    <cfRule type="cellIs" dxfId="2814" priority="14" operator="equal">
      <formula>"Meta no Conseguida"</formula>
    </cfRule>
    <cfRule type="cellIs" dxfId="2813" priority="13" operator="equal">
      <formula>"Indicador Completado"</formula>
    </cfRule>
  </conditionalFormatting>
  <conditionalFormatting sqref="O22">
    <cfRule type="cellIs" dxfId="2812" priority="25" operator="equal">
      <formula>"Meta Conseguida"</formula>
    </cfRule>
    <cfRule type="cellIs" dxfId="2811" priority="26" operator="equal">
      <formula>"Meta non Conseguida"</formula>
    </cfRule>
  </conditionalFormatting>
  <conditionalFormatting sqref="O26">
    <cfRule type="cellIs" dxfId="2810" priority="89" operator="equal">
      <formula>"Ningunha Meta Alcanzada"</formula>
    </cfRule>
    <cfRule type="cellIs" dxfId="2809" priority="88" operator="equal">
      <formula>"Meta Parcialmente Alcanzada"</formula>
    </cfRule>
    <cfRule type="cellIs" dxfId="2808" priority="87" operator="equal">
      <formula>"Meta Totalmente Alcanzada"</formula>
    </cfRule>
  </conditionalFormatting>
  <conditionalFormatting sqref="O27:O36">
    <cfRule type="cellIs" dxfId="2807" priority="95" operator="equal">
      <formula>"Meta non Conseguida"</formula>
    </cfRule>
    <cfRule type="cellIs" dxfId="2806" priority="93" operator="equal">
      <formula>"Introducir resultado"</formula>
    </cfRule>
    <cfRule type="cellIs" dxfId="2805" priority="94" operator="equal">
      <formula>"Meta Conseguida"</formula>
    </cfRule>
  </conditionalFormatting>
  <pageMargins left="0.70866141732283505" right="0.70866141732283505" top="0.74803149606299202" bottom="0.74803149606299202" header="0.31496062992126" footer="0.31496062992126"/>
  <pageSetup paperSize="9"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O107"/>
  <sheetViews>
    <sheetView zoomScale="85" zoomScaleNormal="85" workbookViewId="0">
      <pane ySplit="5" topLeftCell="A95" activePane="bottomLeft" state="frozen"/>
      <selection pane="bottomLeft" activeCell="F62" sqref="F62"/>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2.7109375" style="3" customWidth="1"/>
    <col min="6" max="6" width="12.7109375" style="19" customWidth="1"/>
    <col min="7" max="7" width="26.7109375" style="1" customWidth="1"/>
    <col min="8" max="8" width="1.7109375" style="2" customWidth="1"/>
    <col min="9" max="10" width="12.7109375" style="2" customWidth="1"/>
    <col min="11" max="11" width="26.7109375" style="2" customWidth="1"/>
    <col min="12" max="12" width="1.7109375" style="2" customWidth="1"/>
    <col min="13" max="13" width="11.42578125" style="2"/>
    <col min="14" max="14" width="12.5703125" style="2" bestFit="1" customWidth="1"/>
    <col min="15" max="15" width="26.7109375" style="2" customWidth="1"/>
    <col min="16" max="16384" width="11.42578125" style="2"/>
  </cols>
  <sheetData>
    <row r="1" spans="1:15" ht="15.75" thickBot="1">
      <c r="E1" s="1"/>
      <c r="F1" s="1"/>
    </row>
    <row r="2" spans="1:15" s="1" customFormat="1" ht="29.25" customHeight="1" thickBot="1">
      <c r="A2" s="569" t="s">
        <v>239</v>
      </c>
      <c r="B2" s="570"/>
      <c r="C2" s="570"/>
      <c r="D2" s="570"/>
      <c r="E2" s="570"/>
      <c r="F2" s="570"/>
      <c r="G2" s="571"/>
    </row>
    <row r="3" spans="1:15" s="1" customFormat="1" ht="6" customHeight="1" thickBot="1">
      <c r="A3" s="64"/>
      <c r="B3" s="64"/>
      <c r="C3" s="64"/>
      <c r="D3" s="64"/>
      <c r="E3" s="64"/>
      <c r="F3" s="23"/>
      <c r="G3" s="64"/>
      <c r="I3" s="64"/>
      <c r="J3" s="23"/>
      <c r="K3" s="64"/>
    </row>
    <row r="4" spans="1:15" ht="36.75" customHeight="1" thickBot="1">
      <c r="A4" s="564" t="s">
        <v>157</v>
      </c>
      <c r="B4" s="565"/>
      <c r="C4" s="572" t="s">
        <v>100</v>
      </c>
      <c r="D4" s="568"/>
      <c r="E4" s="566" t="s">
        <v>514</v>
      </c>
      <c r="F4" s="567"/>
      <c r="G4" s="568"/>
      <c r="I4" s="566" t="str">
        <f>+Centro!I4</f>
        <v>Curso X+1</v>
      </c>
      <c r="J4" s="567"/>
      <c r="K4" s="568"/>
      <c r="M4" s="566" t="str">
        <f>+Centro!M4</f>
        <v>Curso X+2</v>
      </c>
      <c r="N4" s="567"/>
      <c r="O4" s="568"/>
    </row>
    <row r="5" spans="1:15" ht="39" customHeight="1" thickBot="1">
      <c r="A5" s="230" t="s">
        <v>158</v>
      </c>
      <c r="B5" s="230" t="s">
        <v>91</v>
      </c>
      <c r="C5" s="230" t="s">
        <v>101</v>
      </c>
      <c r="D5" s="441" t="s">
        <v>170</v>
      </c>
      <c r="E5" s="441" t="s">
        <v>1</v>
      </c>
      <c r="F5" s="455" t="s">
        <v>2</v>
      </c>
      <c r="G5" s="61" t="s">
        <v>254</v>
      </c>
      <c r="I5" s="441" t="s">
        <v>1</v>
      </c>
      <c r="J5" s="455" t="s">
        <v>2</v>
      </c>
      <c r="K5" s="61" t="s">
        <v>254</v>
      </c>
      <c r="M5" s="441" t="s">
        <v>1</v>
      </c>
      <c r="N5" s="455" t="s">
        <v>2</v>
      </c>
      <c r="O5" s="61" t="s">
        <v>254</v>
      </c>
    </row>
    <row r="6" spans="1:15" s="52" customFormat="1" ht="18.75" customHeight="1">
      <c r="A6" s="30" t="s">
        <v>0</v>
      </c>
      <c r="B6" s="31"/>
      <c r="C6" s="31"/>
      <c r="D6" s="442"/>
      <c r="E6" s="456"/>
      <c r="F6" s="456"/>
      <c r="G6" s="33"/>
      <c r="I6" s="456"/>
      <c r="J6" s="456"/>
      <c r="K6" s="33"/>
      <c r="M6" s="456"/>
      <c r="N6" s="456"/>
      <c r="O6" s="33"/>
    </row>
    <row r="7" spans="1:15" ht="51">
      <c r="A7" s="105" t="s">
        <v>181</v>
      </c>
      <c r="B7" s="97" t="s">
        <v>273</v>
      </c>
      <c r="C7" s="97" t="s">
        <v>302</v>
      </c>
      <c r="D7" s="524" t="s">
        <v>387</v>
      </c>
      <c r="E7" s="457">
        <v>45</v>
      </c>
      <c r="F7" s="458">
        <v>53</v>
      </c>
      <c r="G7" s="88" t="str">
        <f>+IF(AND(ISBLANK(E7),ISBLANK(F7)),"Introducir Meta e Resultado",IF(ISBLANK(E7),"Introducir Meta",IF(ISBLANK(F7),"Introducir Resultado",IF(F7&gt;=E7,"Meta Conseguida","Meta Non Conseguida"))))</f>
        <v>Meta Conseguida</v>
      </c>
      <c r="I7" s="457"/>
      <c r="J7" s="458"/>
      <c r="K7" s="88" t="str">
        <f>+IF(AND(ISBLANK(I7),ISBLANK(J7)),"Introducir Meta e Resultado",IF(ISBLANK(I7),"Introducir Meta",IF(ISBLANK(J7),"Introducir Resultado",IF(J7&gt;=I7,"Meta Conseguida","Meta Non Conseguida"))))</f>
        <v>Introducir Meta e Resultado</v>
      </c>
      <c r="M7" s="457"/>
      <c r="N7" s="458"/>
      <c r="O7" s="88" t="str">
        <f>+IF(AND(ISBLANK(M7),ISBLANK(N7)),"Introducir Meta e Resultado",IF(ISBLANK(M7),"Introducir Meta",IF(ISBLANK(N7),"Introducir Resultado",IF(N7&gt;=M7,"Meta Conseguida","Meta Non Conseguida"))))</f>
        <v>Introducir Meta e Resultado</v>
      </c>
    </row>
    <row r="8" spans="1:15" ht="37.5">
      <c r="A8" s="109" t="s">
        <v>3</v>
      </c>
      <c r="B8" s="65" t="s">
        <v>78</v>
      </c>
      <c r="C8" s="65" t="s">
        <v>4</v>
      </c>
      <c r="D8" s="459" t="s">
        <v>334</v>
      </c>
      <c r="E8" s="182">
        <f>+COUNTA(E9:E10)</f>
        <v>2</v>
      </c>
      <c r="F8" s="433">
        <f>+COUNTIF(G9:G10,"Meta Conseguida")</f>
        <v>2</v>
      </c>
      <c r="G8" s="91" t="str">
        <f>+IF(F8=0,"Ningunha Meta Alcanzada",IF(F8&gt;=E8,"Meta Totalmente Alcanzada",IF(F8&gt;0,"Meta Parcialmente Alcanzada")))</f>
        <v>Meta Totalmente Alcanzada</v>
      </c>
      <c r="H8" s="364"/>
      <c r="I8" s="182">
        <f>+COUNTA(I9:I10)</f>
        <v>0</v>
      </c>
      <c r="J8" s="433">
        <f>+COUNTIF(K9:K10,"Meta Conseguida")</f>
        <v>0</v>
      </c>
      <c r="K8" s="91" t="str">
        <f>+IF(J8=0,"Ningunha Meta Alcanzada",IF(J8&gt;=I8,"Meta Totalmente Alcanzada",IF(J8&gt;0,"Meta Parcialmente Alcanzada")))</f>
        <v>Ningunha Meta Alcanzada</v>
      </c>
      <c r="M8" s="182">
        <f>+COUNTA(M9:M10)</f>
        <v>0</v>
      </c>
      <c r="N8" s="433">
        <f>+COUNTIF(O9:O10,"Meta Conseguida")</f>
        <v>0</v>
      </c>
      <c r="O8" s="91" t="str">
        <f>+IF(N8=0,"Ningunha Meta Alcanzada",IF(N8&gt;=M8,"Meta Totalmente Alcanzada",IF(N8&gt;0,"Meta Parcialmente Alcanzada")))</f>
        <v>Ningunha Meta Alcanzada</v>
      </c>
    </row>
    <row r="9" spans="1:15" ht="63.75">
      <c r="A9" s="58" t="s">
        <v>73</v>
      </c>
      <c r="B9" s="67" t="s">
        <v>309</v>
      </c>
      <c r="C9" s="67" t="s">
        <v>4</v>
      </c>
      <c r="D9" s="460" t="s">
        <v>388</v>
      </c>
      <c r="E9" s="461">
        <v>4</v>
      </c>
      <c r="F9" s="462">
        <v>6</v>
      </c>
      <c r="G9" s="89" t="str">
        <f>+IF(AND(ISBLANK(E9),ISBLANK(F9)),"Introducir Meta e Resultado",IF(ISBLANK(E9),"Introducir Meta",IF(ISBLANK(F9),"Introducir Resultado",IF(F9&gt;=E9,"Meta Conseguida","Meta Non Conseguida"))))</f>
        <v>Meta Conseguida</v>
      </c>
      <c r="I9" s="461"/>
      <c r="J9" s="462"/>
      <c r="K9" s="89" t="str">
        <f t="shared" ref="K9:K10" si="0">+IF(AND(ISBLANK(I9),ISBLANK(J9)),"Introducir Meta e Resultado",IF(ISBLANK(I9),"Introducir Meta",IF(ISBLANK(J9),"Introducir Resultado",IF(J9&gt;=I9,"Meta Conseguida","Meta Non Conseguida"))))</f>
        <v>Introducir Meta e Resultado</v>
      </c>
      <c r="M9" s="461"/>
      <c r="N9" s="462"/>
      <c r="O9" s="89" t="str">
        <f t="shared" ref="O9:O10" si="1">+IF(AND(ISBLANK(M9),ISBLANK(N9)),"Introducir Meta e Resultado",IF(ISBLANK(M9),"Introducir Meta",IF(ISBLANK(N9),"Introducir Resultado",IF(N9&gt;=M9,"Meta Conseguida","Meta Non Conseguida"))))</f>
        <v>Introducir Meta e Resultado</v>
      </c>
    </row>
    <row r="10" spans="1:15" ht="51">
      <c r="A10" s="59" t="s">
        <v>74</v>
      </c>
      <c r="B10" s="66" t="s">
        <v>190</v>
      </c>
      <c r="C10" s="66" t="s">
        <v>4</v>
      </c>
      <c r="D10" s="463" t="s">
        <v>310</v>
      </c>
      <c r="E10" s="464">
        <v>1.7500000000000002E-2</v>
      </c>
      <c r="F10" s="437">
        <f>+IFERROR(F$9/F$87,0)</f>
        <v>2.6200873362445413E-2</v>
      </c>
      <c r="G10" s="90" t="str">
        <f>+IF(AND(ISBLANK(E10),ISBLANK(F10)),"Introducir Meta e Resultado",IF(ISBLANK(E10),"Introducir Meta",IF(ISBLANK(F10),"Introducir Resultado",IF(F10&gt;=E10,"Meta Conseguida","Meta Non Conseguida"))))</f>
        <v>Meta Conseguida</v>
      </c>
      <c r="I10" s="464"/>
      <c r="J10" s="437">
        <f>+IFERROR(J$9/J$87,0)</f>
        <v>0</v>
      </c>
      <c r="K10" s="90" t="str">
        <f t="shared" si="0"/>
        <v>Introducir Meta</v>
      </c>
      <c r="M10" s="464"/>
      <c r="N10" s="437">
        <f>+IFERROR(N$9/N$87,0)</f>
        <v>0</v>
      </c>
      <c r="O10" s="90" t="str">
        <f t="shared" si="1"/>
        <v>Introducir Meta</v>
      </c>
    </row>
    <row r="11" spans="1:15" ht="38.25">
      <c r="A11" s="105" t="s">
        <v>5</v>
      </c>
      <c r="B11" s="97" t="s">
        <v>75</v>
      </c>
      <c r="C11" s="97" t="s">
        <v>200</v>
      </c>
      <c r="D11" s="465" t="s">
        <v>335</v>
      </c>
      <c r="E11" s="438">
        <f>+F11+COUNTIF(G$7:G$10,"Meta non Conseguida")+COUNTIF(G$12:G$103,"Meta non Conseguida")</f>
        <v>61</v>
      </c>
      <c r="F11" s="439">
        <f>+COUNTIF(G$6:G$10,"Meta Conseguida")+COUNTIF(G$12:G$103,"Meta Conseguida")</f>
        <v>47</v>
      </c>
      <c r="G11" s="440">
        <f>+IFERROR(F11/E11,"Introducir Meta")</f>
        <v>0.77049180327868849</v>
      </c>
      <c r="I11" s="438">
        <f>+J11+COUNTIF(K$7:K$10,"Meta non Conseguida")+COUNTIF(K$12:K$103,"Meta non Conseguida")</f>
        <v>0</v>
      </c>
      <c r="J11" s="439">
        <f>+COUNTIF(K$6:K$10,"Meta Conseguida")+COUNTIF(K$12:K$103,"Meta Conseguida")</f>
        <v>0</v>
      </c>
      <c r="K11" s="440" t="str">
        <f>+IFERROR(J11/I11,"Introducir Meta")</f>
        <v>Introducir Meta</v>
      </c>
      <c r="M11" s="438">
        <f>+N11+COUNTIF(O$7:O$10,"Meta non Conseguida")+COUNTIF(O$12:O$103,"Meta non Conseguida")</f>
        <v>0</v>
      </c>
      <c r="N11" s="439">
        <f>+COUNTIF(O$6:O$10,"Meta Conseguida")+COUNTIF(O$12:O$103,"Meta Conseguida")</f>
        <v>0</v>
      </c>
      <c r="O11" s="440" t="str">
        <f>+IFERROR(N11/M11,"Introducir Meta")</f>
        <v>Introducir Meta</v>
      </c>
    </row>
    <row r="12" spans="1:15" ht="37.5">
      <c r="A12" s="109" t="s">
        <v>72</v>
      </c>
      <c r="B12" s="65" t="s">
        <v>336</v>
      </c>
      <c r="C12" s="65" t="s">
        <v>7</v>
      </c>
      <c r="D12" s="459" t="s">
        <v>337</v>
      </c>
      <c r="E12" s="182">
        <f>+COUNTA(E13:E14)</f>
        <v>2</v>
      </c>
      <c r="F12" s="433">
        <f>+COUNTIF(G13:G14,"Meta Conseguida")</f>
        <v>2</v>
      </c>
      <c r="G12" s="91" t="str">
        <f>+IF(F12=0,"Ningunha Meta Alcanzada",IF(F12&gt;=E12,"Meta Totalmente Alcanzada",IF(F12&gt;0,"Meta Parcialmente Alcanzada")))</f>
        <v>Meta Totalmente Alcanzada</v>
      </c>
      <c r="H12" s="364"/>
      <c r="I12" s="182">
        <f>+COUNTA(I13:I14)</f>
        <v>0</v>
      </c>
      <c r="J12" s="433">
        <f>+COUNTIF(K13:K14,"Meta Conseguida")</f>
        <v>0</v>
      </c>
      <c r="K12" s="91" t="str">
        <f>+IF(J12=0,"Ningunha Meta Alcanzada",IF(J12&gt;=I12,"Meta Totalmente Alcanzada",IF(J12&gt;0,"Meta Parcialmente Alcanzada")))</f>
        <v>Ningunha Meta Alcanzada</v>
      </c>
      <c r="M12" s="182">
        <f>+COUNTA(M13:M14)</f>
        <v>0</v>
      </c>
      <c r="N12" s="433">
        <f>+COUNTIF(O13:O14,"Meta Conseguida")</f>
        <v>0</v>
      </c>
      <c r="O12" s="91" t="str">
        <f>+IF(N12=0,"Ningunha Meta Alcanzada",IF(N12&gt;=M12,"Meta Totalmente Alcanzada",IF(N12&gt;0,"Meta Parcialmente Alcanzada")))</f>
        <v>Ningunha Meta Alcanzada</v>
      </c>
    </row>
    <row r="13" spans="1:15" ht="51">
      <c r="A13" s="58" t="s">
        <v>187</v>
      </c>
      <c r="B13" s="67" t="s">
        <v>191</v>
      </c>
      <c r="C13" s="67" t="s">
        <v>7</v>
      </c>
      <c r="D13" s="460" t="s">
        <v>311</v>
      </c>
      <c r="E13" s="461">
        <v>5</v>
      </c>
      <c r="F13" s="462">
        <v>6</v>
      </c>
      <c r="G13" s="89" t="str">
        <f>+IF(AND(ISBLANK(E13),ISBLANK(F13)),"Introducir Meta e Resultado",IF(ISBLANK(E13),"Introducir Meta",IF(ISBLANK(F13),"Introducir Resultado",IF(F13&gt;=E13,"Meta Conseguida","Meta Non Conseguida"))))</f>
        <v>Meta Conseguida</v>
      </c>
      <c r="I13" s="461"/>
      <c r="J13" s="462"/>
      <c r="K13" s="89" t="str">
        <f t="shared" ref="K13:K14" si="2">+IF(AND(ISBLANK(I13),ISBLANK(J13)),"Introducir Meta e Resultado",IF(ISBLANK(I13),"Introducir Meta",IF(ISBLANK(J13),"Introducir Resultado",IF(J13&gt;=I13,"Meta Conseguida","Meta Non Conseguida"))))</f>
        <v>Introducir Meta e Resultado</v>
      </c>
      <c r="M13" s="461"/>
      <c r="N13" s="462"/>
      <c r="O13" s="89" t="str">
        <f t="shared" ref="O13:O14" si="3">+IF(AND(ISBLANK(M13),ISBLANK(N13)),"Introducir Meta e Resultado",IF(ISBLANK(M13),"Introducir Meta",IF(ISBLANK(N13),"Introducir Resultado",IF(N13&gt;=M13,"Meta Conseguida","Meta Non Conseguida"))))</f>
        <v>Introducir Meta e Resultado</v>
      </c>
    </row>
    <row r="14" spans="1:15" ht="38.25">
      <c r="A14" s="59" t="s">
        <v>338</v>
      </c>
      <c r="B14" s="66" t="s">
        <v>116</v>
      </c>
      <c r="C14" s="66" t="s">
        <v>7</v>
      </c>
      <c r="D14" s="463" t="s">
        <v>339</v>
      </c>
      <c r="E14" s="464">
        <v>0.15</v>
      </c>
      <c r="F14" s="436">
        <f>+IFERROR(F$13/F$88,0)</f>
        <v>0.16216216216216217</v>
      </c>
      <c r="G14" s="90" t="str">
        <f>+IF(AND(ISBLANK(E14),ISBLANK(F14)),"Introducir Meta e Resultado",IF(ISBLANK(E14),"Introducir Meta",IF(ISBLANK(F14),"Introducir Resultado",IF(F14&gt;=E14,"Meta Conseguida","Meta Non Conseguida"))))</f>
        <v>Meta Conseguida</v>
      </c>
      <c r="I14" s="464"/>
      <c r="J14" s="436">
        <f>+IFERROR(J$13/J$88,0)</f>
        <v>0</v>
      </c>
      <c r="K14" s="90" t="str">
        <f t="shared" si="2"/>
        <v>Introducir Meta</v>
      </c>
      <c r="M14" s="464"/>
      <c r="N14" s="436">
        <f>+IFERROR(N$13/N$88,0)</f>
        <v>0</v>
      </c>
      <c r="O14" s="90" t="str">
        <f t="shared" si="3"/>
        <v>Introducir Meta</v>
      </c>
    </row>
    <row r="15" spans="1:15" ht="37.5">
      <c r="A15" s="105" t="s">
        <v>366</v>
      </c>
      <c r="B15" s="97" t="s">
        <v>367</v>
      </c>
      <c r="C15" s="97" t="s">
        <v>7</v>
      </c>
      <c r="D15" s="466" t="s">
        <v>368</v>
      </c>
      <c r="E15" s="467" t="s">
        <v>179</v>
      </c>
      <c r="F15" s="527">
        <v>0.16216216216216217</v>
      </c>
      <c r="G15" s="91" t="str">
        <f>+IF(ISBLANK(F15),"Introducir Resultado","Resultado Introducido")</f>
        <v>Resultado Introducido</v>
      </c>
      <c r="I15" s="423" t="s">
        <v>179</v>
      </c>
      <c r="J15" s="468"/>
      <c r="K15" s="91" t="str">
        <f>+IF(ISBLANK(J15),"Introducir Resultado","Resultado Introducido")</f>
        <v>Introducir Resultado</v>
      </c>
      <c r="M15" s="467" t="s">
        <v>179</v>
      </c>
      <c r="N15" s="468"/>
      <c r="O15" s="91" t="str">
        <f>+IF(ISBLANK(N15),"Introducir Resultado","Resultado Introducido")</f>
        <v>Introducir Resultado</v>
      </c>
    </row>
    <row r="16" spans="1:15" s="228" customFormat="1" ht="37.5">
      <c r="A16" s="109" t="s">
        <v>8</v>
      </c>
      <c r="B16" s="65" t="s">
        <v>117</v>
      </c>
      <c r="C16" s="65" t="s">
        <v>7</v>
      </c>
      <c r="D16" s="459" t="s">
        <v>340</v>
      </c>
      <c r="E16" s="434">
        <f>+COUNTA(E17:E18)</f>
        <v>2</v>
      </c>
      <c r="F16" s="435">
        <f>+COUNTIF(G17:G18,"Meta Conseguida")</f>
        <v>2</v>
      </c>
      <c r="G16" s="91" t="str">
        <f>+IF(F16=0,"Ningunha Meta Alcanzada",IF(F16&gt;=E16,"Meta Totalmente Alcanzada",IF(F16&gt;0,"Meta Parcialmente Alcanzada")))</f>
        <v>Meta Totalmente Alcanzada</v>
      </c>
      <c r="H16" s="364"/>
      <c r="I16" s="434">
        <f>+COUNTA(I17:I18)</f>
        <v>0</v>
      </c>
      <c r="J16" s="435">
        <f>+COUNTIF(K17:K18,"Meta Conseguida")</f>
        <v>0</v>
      </c>
      <c r="K16" s="91" t="str">
        <f>+IF(J16=0,"Ningunha Meta Alcanzada",IF(J16&gt;=I16,"Meta Totalmente Alcanzada",IF(J16&gt;0,"Meta Parcialmente Alcanzada")))</f>
        <v>Ningunha Meta Alcanzada</v>
      </c>
      <c r="L16" s="2"/>
      <c r="M16" s="434">
        <f>+COUNTA(M17:M18)</f>
        <v>0</v>
      </c>
      <c r="N16" s="435">
        <f>+COUNTIF(O17:O18,"Meta Conseguida")</f>
        <v>0</v>
      </c>
      <c r="O16" s="91" t="str">
        <f>+IF(N16=0,"Ningunha Meta Alcanzada",IF(N16&gt;=M16,"Meta Totalmente Alcanzada",IF(N16&gt;0,"Meta Parcialmente Alcanzada")))</f>
        <v>Ningunha Meta Alcanzada</v>
      </c>
    </row>
    <row r="17" spans="1:15" s="228" customFormat="1" ht="51">
      <c r="A17" s="58" t="s">
        <v>76</v>
      </c>
      <c r="B17" s="67" t="s">
        <v>217</v>
      </c>
      <c r="C17" s="67" t="s">
        <v>7</v>
      </c>
      <c r="D17" s="469" t="s">
        <v>467</v>
      </c>
      <c r="E17" s="461">
        <v>1</v>
      </c>
      <c r="F17" s="462">
        <v>3</v>
      </c>
      <c r="G17" s="89" t="str">
        <f>+IF(AND(ISBLANK(E17),ISBLANK(F17)),"Introducir Meta e Resultado",IF(ISBLANK(E17),"Introducir Meta",IF(ISBLANK(F17),"Introducir Resultado",IF(F17&gt;=E17,"Meta Conseguida","Meta Non Conseguida"))))</f>
        <v>Meta Conseguida</v>
      </c>
      <c r="H17" s="2"/>
      <c r="I17" s="461"/>
      <c r="J17" s="462"/>
      <c r="K17" s="89" t="str">
        <f t="shared" ref="K17:K18" si="4">+IF(AND(ISBLANK(I17),ISBLANK(J17)),"Introducir Meta e Resultado",IF(ISBLANK(I17),"Introducir Meta",IF(ISBLANK(J17),"Introducir Resultado",IF(J17&gt;=I17,"Meta Conseguida","Meta Non Conseguida"))))</f>
        <v>Introducir Meta e Resultado</v>
      </c>
      <c r="L17" s="364"/>
      <c r="M17" s="461"/>
      <c r="N17" s="462"/>
      <c r="O17" s="89" t="str">
        <f t="shared" ref="O17:O18" si="5">+IF(AND(ISBLANK(M17),ISBLANK(N17)),"Introducir Meta e Resultado",IF(ISBLANK(M17),"Introducir Meta",IF(ISBLANK(N17),"Introducir Resultado",IF(N17&gt;=M17,"Meta Conseguida","Meta Non Conseguida"))))</f>
        <v>Introducir Meta e Resultado</v>
      </c>
    </row>
    <row r="18" spans="1:15" ht="38.25">
      <c r="A18" s="58" t="s">
        <v>77</v>
      </c>
      <c r="B18" s="67" t="s">
        <v>218</v>
      </c>
      <c r="C18" s="67" t="s">
        <v>7</v>
      </c>
      <c r="D18" s="469" t="s">
        <v>369</v>
      </c>
      <c r="E18" s="470">
        <v>7.4999999999999997E-2</v>
      </c>
      <c r="F18" s="432">
        <f>+IFERROR(F$17/F$88,0)</f>
        <v>8.1081081081081086E-2</v>
      </c>
      <c r="G18" s="89" t="str">
        <f>+IF(AND(ISBLANK(E18),ISBLANK(F18)),"Introducir Meta e Resultado",IF(ISBLANK(E18),"Introducir Meta",IF(ISBLANK(F18),"Introducir Resultado",IF(F18&gt;=E18,"Meta Conseguida","Meta Non Conseguida"))))</f>
        <v>Meta Conseguida</v>
      </c>
      <c r="H18" s="364"/>
      <c r="I18" s="470"/>
      <c r="J18" s="432">
        <f>+IFERROR(J$17/J$88,0)</f>
        <v>0</v>
      </c>
      <c r="K18" s="89" t="str">
        <f t="shared" si="4"/>
        <v>Introducir Meta</v>
      </c>
      <c r="L18" s="364"/>
      <c r="M18" s="470"/>
      <c r="N18" s="432">
        <f>+IFERROR(N$17/N$88,0)</f>
        <v>0</v>
      </c>
      <c r="O18" s="89" t="str">
        <f t="shared" si="5"/>
        <v>Introducir Meta</v>
      </c>
    </row>
    <row r="19" spans="1:15" ht="51">
      <c r="A19" s="59" t="s">
        <v>188</v>
      </c>
      <c r="B19" s="66" t="s">
        <v>156</v>
      </c>
      <c r="C19" s="66" t="s">
        <v>7</v>
      </c>
      <c r="D19" s="471" t="s">
        <v>219</v>
      </c>
      <c r="E19" s="472" t="s">
        <v>179</v>
      </c>
      <c r="F19" s="473" t="s">
        <v>179</v>
      </c>
      <c r="G19" s="229" t="s">
        <v>179</v>
      </c>
      <c r="I19" s="472" t="s">
        <v>179</v>
      </c>
      <c r="J19" s="473" t="s">
        <v>179</v>
      </c>
      <c r="K19" s="229" t="s">
        <v>179</v>
      </c>
      <c r="M19" s="472" t="s">
        <v>179</v>
      </c>
      <c r="N19" s="473" t="s">
        <v>179</v>
      </c>
      <c r="O19" s="229" t="s">
        <v>179</v>
      </c>
    </row>
    <row r="20" spans="1:15" ht="37.5">
      <c r="A20" s="109" t="s">
        <v>10</v>
      </c>
      <c r="B20" s="100" t="s">
        <v>79</v>
      </c>
      <c r="C20" s="100" t="s">
        <v>7</v>
      </c>
      <c r="D20" s="459" t="s">
        <v>341</v>
      </c>
      <c r="E20" s="182">
        <f>+COUNTA(E21:E22)</f>
        <v>2</v>
      </c>
      <c r="F20" s="433">
        <f>+COUNTIF(G21:G22,"Meta Conseguida")</f>
        <v>2</v>
      </c>
      <c r="G20" s="88" t="str">
        <f>+IF(F20=0,"Ningunha Meta Alcanzada",IF(F20&gt;=E20,"Meta Totalmente Alcanzada",IF(F20&gt;0,"Meta Parcialmente Alcanzada")))</f>
        <v>Meta Totalmente Alcanzada</v>
      </c>
      <c r="H20" s="364"/>
      <c r="I20" s="182">
        <f>+COUNTA(I21:I22)</f>
        <v>0</v>
      </c>
      <c r="J20" s="433">
        <f>+COUNTIF(K21:K22,"Meta Conseguida")</f>
        <v>0</v>
      </c>
      <c r="K20" s="88" t="str">
        <f>+IF(J20=0,"Ningunha Meta Alcanzada",IF(J20&gt;=I20,"Meta Totalmente Alcanzada",IF(J20&gt;0,"Meta Parcialmente Alcanzada")))</f>
        <v>Ningunha Meta Alcanzada</v>
      </c>
      <c r="M20" s="182">
        <f>+COUNTA(M21:M22)</f>
        <v>0</v>
      </c>
      <c r="N20" s="433">
        <f>+COUNTIF(O21:O22,"Meta Conseguida")</f>
        <v>0</v>
      </c>
      <c r="O20" s="88" t="str">
        <f>+IF(N20=0,"Ningunha Meta Alcanzada",IF(N20&gt;=M20,"Meta Totalmente Alcanzada",IF(N20&gt;0,"Meta Parcialmente Alcanzada")))</f>
        <v>Ningunha Meta Alcanzada</v>
      </c>
    </row>
    <row r="21" spans="1:15" ht="63.75">
      <c r="A21" s="58" t="s">
        <v>80</v>
      </c>
      <c r="B21" s="67" t="s">
        <v>192</v>
      </c>
      <c r="C21" s="67" t="s">
        <v>7</v>
      </c>
      <c r="D21" s="460" t="s">
        <v>468</v>
      </c>
      <c r="E21" s="461">
        <v>2</v>
      </c>
      <c r="F21" s="462">
        <v>2</v>
      </c>
      <c r="G21" s="89" t="str">
        <f>+IF(AND(ISBLANK(E21),ISBLANK(F21)),"Introducir Meta e Resultado",IF(ISBLANK(E21),"Introducir Meta",IF(ISBLANK(F21),"Introducir Resultado",IF(F21&gt;=E21,"Meta Conseguida","Meta Non Conseguida"))))</f>
        <v>Meta Conseguida</v>
      </c>
      <c r="I21" s="461"/>
      <c r="J21" s="462"/>
      <c r="K21" s="89" t="str">
        <f t="shared" ref="K21:K22" si="6">+IF(AND(ISBLANK(I21),ISBLANK(J21)),"Introducir Meta e Resultado",IF(ISBLANK(I21),"Introducir Meta",IF(ISBLANK(J21),"Introducir Resultado",IF(J21&gt;=I21,"Meta Conseguida","Meta Non Conseguida"))))</f>
        <v>Introducir Meta e Resultado</v>
      </c>
      <c r="M21" s="461"/>
      <c r="N21" s="462"/>
      <c r="O21" s="89" t="str">
        <f t="shared" ref="O21:O22" si="7">+IF(AND(ISBLANK(M21),ISBLANK(N21)),"Introducir Meta e Resultado",IF(ISBLANK(M21),"Introducir Meta",IF(ISBLANK(N21),"Introducir Resultado",IF(N21&gt;=M21,"Meta Conseguida","Meta Non Conseguida"))))</f>
        <v>Introducir Meta e Resultado</v>
      </c>
    </row>
    <row r="22" spans="1:15" ht="38.25">
      <c r="A22" s="59" t="s">
        <v>81</v>
      </c>
      <c r="B22" s="66" t="s">
        <v>193</v>
      </c>
      <c r="C22" s="66" t="s">
        <v>7</v>
      </c>
      <c r="D22" s="463" t="s">
        <v>312</v>
      </c>
      <c r="E22" s="470">
        <v>0.05</v>
      </c>
      <c r="F22" s="432">
        <f>+IFERROR(F$21/F$88,0)</f>
        <v>5.4054054054054057E-2</v>
      </c>
      <c r="G22" s="90" t="str">
        <f>+IF(AND(ISBLANK(E22),ISBLANK(F22)),"Introducir Meta e Resultado",IF(ISBLANK(E22),"Introducir Meta",IF(ISBLANK(F22),"Introducir Resultado",IF(F22&gt;=E22,"Meta Conseguida","Meta Non Conseguida"))))</f>
        <v>Meta Conseguida</v>
      </c>
      <c r="H22" s="364"/>
      <c r="I22" s="470"/>
      <c r="J22" s="432">
        <f>+IFERROR(J$21/J$88,0)</f>
        <v>0</v>
      </c>
      <c r="K22" s="90" t="str">
        <f t="shared" si="6"/>
        <v>Introducir Meta</v>
      </c>
      <c r="M22" s="470"/>
      <c r="N22" s="432">
        <f>+IFERROR(N$21/N$88,0)</f>
        <v>0</v>
      </c>
      <c r="O22" s="90" t="str">
        <f t="shared" si="7"/>
        <v>Introducir Meta</v>
      </c>
    </row>
    <row r="23" spans="1:15" ht="25.5">
      <c r="A23" s="104" t="s">
        <v>13</v>
      </c>
      <c r="B23" s="110" t="s">
        <v>16</v>
      </c>
      <c r="C23" s="110" t="s">
        <v>17</v>
      </c>
      <c r="D23" s="474" t="s">
        <v>313</v>
      </c>
      <c r="E23" s="475" t="s">
        <v>179</v>
      </c>
      <c r="F23" s="476" t="s">
        <v>179</v>
      </c>
      <c r="G23" s="361" t="s">
        <v>179</v>
      </c>
      <c r="I23" s="475" t="s">
        <v>179</v>
      </c>
      <c r="J23" s="476" t="s">
        <v>179</v>
      </c>
      <c r="K23" s="361" t="s">
        <v>179</v>
      </c>
      <c r="M23" s="475" t="s">
        <v>179</v>
      </c>
      <c r="N23" s="476" t="s">
        <v>179</v>
      </c>
      <c r="O23" s="361" t="s">
        <v>179</v>
      </c>
    </row>
    <row r="24" spans="1:15" ht="37.5">
      <c r="A24" s="104" t="s">
        <v>14</v>
      </c>
      <c r="B24" s="98" t="s">
        <v>82</v>
      </c>
      <c r="C24" s="98" t="s">
        <v>161</v>
      </c>
      <c r="D24" s="477" t="s">
        <v>342</v>
      </c>
      <c r="E24" s="429">
        <f>+COUNTA(E25:E30)+COUNTA(E32:E33)+COUNTA(E35:E36)</f>
        <v>6</v>
      </c>
      <c r="F24" s="428">
        <f>+COUNTIF(G25:G36,"Meta Conseguida")</f>
        <v>2</v>
      </c>
      <c r="G24" s="91" t="str">
        <f>+IF(F24=0,"Ningunha Meta Alcanzada",IF(F24&gt;=E24,"Meta Totalmente Alcanzada",IF(F24&gt;0,"Meta Parcialmente Alcanzada")))</f>
        <v>Meta Parcialmente Alcanzada</v>
      </c>
      <c r="H24" s="360"/>
      <c r="I24" s="429">
        <f>+COUNTA(I25:I30)+COUNTA(I32:I33)+COUNTA(I35:I36)</f>
        <v>0</v>
      </c>
      <c r="J24" s="428">
        <f>+COUNTIF(K25:K36,"Meta Conseguida")</f>
        <v>0</v>
      </c>
      <c r="K24" s="91" t="str">
        <f>+IF(J24=0,"Ningunha Meta Alcanzada",IF(J24&gt;=I24,"Meta Totalmente Alcanzada",IF(J24&gt;0,"Meta Parcialmente Alcanzada")))</f>
        <v>Ningunha Meta Alcanzada</v>
      </c>
      <c r="M24" s="429">
        <f>+COUNTA(M25:M30)+COUNTA(M32:M33)+COUNTA(M35:M36)</f>
        <v>0</v>
      </c>
      <c r="N24" s="428">
        <f>+COUNTIF(O25:O36,"Meta Conseguida")</f>
        <v>0</v>
      </c>
      <c r="O24" s="91" t="str">
        <f>+IF(N24=0,"Ningunha Meta Alcanzada",IF(N24&gt;=M24,"Meta Totalmente Alcanzada",IF(N24&gt;0,"Meta Parcialmente Alcanzada")))</f>
        <v>Ningunha Meta Alcanzada</v>
      </c>
    </row>
    <row r="25" spans="1:15" ht="63.75">
      <c r="A25" s="55" t="s">
        <v>83</v>
      </c>
      <c r="B25" s="92" t="s">
        <v>92</v>
      </c>
      <c r="C25" s="92" t="s">
        <v>161</v>
      </c>
      <c r="D25" s="478" t="s">
        <v>513</v>
      </c>
      <c r="E25" s="470">
        <v>0.4</v>
      </c>
      <c r="F25" s="479">
        <v>0.31818181818181801</v>
      </c>
      <c r="G25" s="89" t="str">
        <f>+IF(AND(ISBLANK(E25),ISBLANK(F25)),"Introducir Meta e Resultado",IF(ISBLANK(E25),"Introducir Meta",IF(ISBLANK(F25),"Introducir Resultado",IF(F25&gt;=E25,"Meta Conseguida","Meta Non Conseguida"))))</f>
        <v>Meta Non Conseguida</v>
      </c>
      <c r="I25" s="470"/>
      <c r="J25" s="479"/>
      <c r="K25" s="89" t="str">
        <f t="shared" ref="K25" si="8">+IF(AND(ISBLANK(I25),ISBLANK(J25)),"Introducir Meta e Resultado",IF(ISBLANK(I25),"Introducir Meta",IF(ISBLANK(J25),"Introducir Resultado",IF(J25&gt;=I25,"Meta Conseguida","Meta Non Conseguida"))))</f>
        <v>Introducir Meta e Resultado</v>
      </c>
      <c r="M25" s="470"/>
      <c r="N25" s="479"/>
      <c r="O25" s="89" t="str">
        <f t="shared" ref="O25" si="9">+IF(AND(ISBLANK(M25),ISBLANK(N25)),"Introducir Meta e Resultado",IF(ISBLANK(M25),"Introducir Meta",IF(ISBLANK(N25),"Introducir Resultado",IF(N25&gt;=M25,"Meta Conseguida","Meta Non Conseguida"))))</f>
        <v>Introducir Meta e Resultado</v>
      </c>
    </row>
    <row r="26" spans="1:15" ht="51">
      <c r="A26" s="55" t="s">
        <v>84</v>
      </c>
      <c r="B26" s="92" t="s">
        <v>204</v>
      </c>
      <c r="C26" s="92" t="s">
        <v>161</v>
      </c>
      <c r="D26" s="478" t="s">
        <v>469</v>
      </c>
      <c r="E26" s="480">
        <v>0.2</v>
      </c>
      <c r="F26" s="479">
        <v>0.19148936170212799</v>
      </c>
      <c r="G26" s="89" t="str">
        <f>+IF(AND(ISBLANK(E26),ISBLANK(F26)),"Introducir Meta e Resultado",IF(ISBLANK(E26),"Introducir Meta",IF(ISBLANK(F26),"Introducir Resultado",IF(F26&lt;=E26,"Meta Conseguida","Meta Non Conseguida"))))</f>
        <v>Meta Conseguida</v>
      </c>
      <c r="H26" s="360"/>
      <c r="I26" s="480"/>
      <c r="J26" s="479"/>
      <c r="K26" s="89" t="str">
        <f>+IF(AND(ISBLANK(I26),ISBLANK(J26)),"Introducir Meta e Resultado",IF(ISBLANK(I26),"Introducir Meta",IF(ISBLANK(J26),"Introducir Resultado",IF(J26&lt;=I26,"Meta Conseguida","Meta Non Conseguida"))))</f>
        <v>Introducir Meta e Resultado</v>
      </c>
      <c r="M26" s="480"/>
      <c r="N26" s="479"/>
      <c r="O26" s="89" t="str">
        <f>+IF(AND(ISBLANK(M26),ISBLANK(N26)),"Introducir Meta e Resultado",IF(ISBLANK(M26),"Introducir Meta",IF(ISBLANK(N26),"Introducir Resultado",IF(N26&lt;=M26,"Meta Conseguida","Meta Non Conseguida"))))</f>
        <v>Introducir Meta e Resultado</v>
      </c>
    </row>
    <row r="27" spans="1:15" ht="63.75">
      <c r="A27" s="55" t="s">
        <v>85</v>
      </c>
      <c r="B27" s="92" t="s">
        <v>93</v>
      </c>
      <c r="C27" s="92" t="s">
        <v>161</v>
      </c>
      <c r="D27" s="478" t="s">
        <v>513</v>
      </c>
      <c r="E27" s="470">
        <v>0.85</v>
      </c>
      <c r="F27" s="479">
        <v>0.88719999999999999</v>
      </c>
      <c r="G27" s="89" t="str">
        <f>+IF(AND(ISBLANK(E27),ISBLANK(F27)),"Introducir Meta e Resultado",IF(ISBLANK(E27),"Introducir Meta",IF(ISBLANK(F27),"Introducir Resultado",IF(F27&gt;=E27,"Meta Conseguida","Meta Non Conseguida"))))</f>
        <v>Meta Conseguida</v>
      </c>
      <c r="I27" s="470"/>
      <c r="J27" s="479"/>
      <c r="K27" s="89" t="str">
        <f t="shared" ref="K27:K30" si="10">+IF(AND(ISBLANK(I27),ISBLANK(J27)),"Introducir Meta e Resultado",IF(ISBLANK(I27),"Introducir Meta",IF(ISBLANK(J27),"Introducir Resultado",IF(J27&gt;=I27,"Meta Conseguida","Meta Non Conseguida"))))</f>
        <v>Introducir Meta e Resultado</v>
      </c>
      <c r="M27" s="470"/>
      <c r="N27" s="479"/>
      <c r="O27" s="89" t="str">
        <f t="shared" ref="O27:O30" si="11">+IF(AND(ISBLANK(M27),ISBLANK(N27)),"Introducir Meta e Resultado",IF(ISBLANK(M27),"Introducir Meta",IF(ISBLANK(N27),"Introducir Resultado",IF(N27&gt;=M27,"Meta Conseguida","Meta Non Conseguida"))))</f>
        <v>Introducir Meta e Resultado</v>
      </c>
    </row>
    <row r="28" spans="1:15" ht="51">
      <c r="A28" s="55" t="s">
        <v>86</v>
      </c>
      <c r="B28" s="92" t="s">
        <v>227</v>
      </c>
      <c r="C28" s="92" t="s">
        <v>161</v>
      </c>
      <c r="D28" s="528" t="s">
        <v>470</v>
      </c>
      <c r="E28" s="470">
        <v>0.67</v>
      </c>
      <c r="F28" s="479">
        <v>0.64566165777993201</v>
      </c>
      <c r="G28" s="89" t="str">
        <f>+IF(AND(ISBLANK(E28),ISBLANK(F28)),"Introducir Meta e Resultado",IF(ISBLANK(E28),"Introducir Meta",IF(ISBLANK(F28),"Introducir Resultado",IF(F28&gt;=E28,"Meta Conseguida","Meta Non Conseguida"))))</f>
        <v>Meta Non Conseguida</v>
      </c>
      <c r="I28" s="470"/>
      <c r="J28" s="479"/>
      <c r="K28" s="89" t="str">
        <f t="shared" si="10"/>
        <v>Introducir Meta e Resultado</v>
      </c>
      <c r="M28" s="470"/>
      <c r="N28" s="479"/>
      <c r="O28" s="89" t="str">
        <f t="shared" si="11"/>
        <v>Introducir Meta e Resultado</v>
      </c>
    </row>
    <row r="29" spans="1:15" ht="51">
      <c r="A29" s="55" t="s">
        <v>87</v>
      </c>
      <c r="B29" s="92" t="s">
        <v>94</v>
      </c>
      <c r="C29" s="92" t="s">
        <v>161</v>
      </c>
      <c r="D29" s="478" t="s">
        <v>471</v>
      </c>
      <c r="E29" s="470">
        <v>0.9</v>
      </c>
      <c r="F29" s="479">
        <v>0.82374768089053796</v>
      </c>
      <c r="G29" s="89" t="str">
        <f>+IF(AND(ISBLANK(E29),ISBLANK(F29)),"Introducir Meta e Resultado",IF(ISBLANK(E29),"Introducir Meta",IF(ISBLANK(F29),"Introducir Resultado",IF(F29&gt;=E29,"Meta Conseguida","Meta Non Conseguida"))))</f>
        <v>Meta Non Conseguida</v>
      </c>
      <c r="I29" s="470"/>
      <c r="J29" s="479"/>
      <c r="K29" s="89" t="str">
        <f t="shared" si="10"/>
        <v>Introducir Meta e Resultado</v>
      </c>
      <c r="M29" s="470"/>
      <c r="N29" s="479"/>
      <c r="O29" s="89" t="str">
        <f t="shared" si="11"/>
        <v>Introducir Meta e Resultado</v>
      </c>
    </row>
    <row r="30" spans="1:15" ht="51">
      <c r="A30" s="55" t="s">
        <v>88</v>
      </c>
      <c r="B30" s="92" t="s">
        <v>95</v>
      </c>
      <c r="C30" s="92" t="s">
        <v>161</v>
      </c>
      <c r="D30" s="478" t="s">
        <v>472</v>
      </c>
      <c r="E30" s="470">
        <v>0.8</v>
      </c>
      <c r="F30" s="479">
        <v>0.78380998545807101</v>
      </c>
      <c r="G30" s="89" t="str">
        <f>+IF(AND(ISBLANK(E30),ISBLANK(F30)),"Introducir Meta e Resultado",IF(ISBLANK(E30),"Introducir Meta",IF(ISBLANK(F30),"Introducir Resultado",IF(F30&gt;=E30,"Meta Conseguida","Meta Non Conseguida"))))</f>
        <v>Meta Non Conseguida</v>
      </c>
      <c r="I30" s="470"/>
      <c r="J30" s="479"/>
      <c r="K30" s="89" t="str">
        <f t="shared" si="10"/>
        <v>Introducir Meta e Resultado</v>
      </c>
      <c r="M30" s="470"/>
      <c r="N30" s="479"/>
      <c r="O30" s="89" t="str">
        <f t="shared" si="11"/>
        <v>Introducir Meta e Resultado</v>
      </c>
    </row>
    <row r="31" spans="1:15" ht="38.25">
      <c r="A31" s="55" t="s">
        <v>89</v>
      </c>
      <c r="B31" s="92" t="s">
        <v>263</v>
      </c>
      <c r="C31" s="92" t="s">
        <v>161</v>
      </c>
      <c r="D31" s="481" t="s">
        <v>194</v>
      </c>
      <c r="E31" s="482" t="s">
        <v>179</v>
      </c>
      <c r="F31" s="483" t="s">
        <v>179</v>
      </c>
      <c r="G31" s="258" t="s">
        <v>179</v>
      </c>
      <c r="I31" s="482" t="s">
        <v>179</v>
      </c>
      <c r="J31" s="483" t="s">
        <v>179</v>
      </c>
      <c r="K31" s="258" t="s">
        <v>179</v>
      </c>
      <c r="M31" s="482" t="s">
        <v>179</v>
      </c>
      <c r="N31" s="483" t="s">
        <v>179</v>
      </c>
      <c r="O31" s="258" t="s">
        <v>179</v>
      </c>
    </row>
    <row r="32" spans="1:15" ht="38.25">
      <c r="A32" s="55" t="s">
        <v>90</v>
      </c>
      <c r="B32" s="92" t="s">
        <v>314</v>
      </c>
      <c r="C32" s="92" t="s">
        <v>161</v>
      </c>
      <c r="D32" s="478" t="s">
        <v>473</v>
      </c>
      <c r="E32" s="470"/>
      <c r="F32" s="479">
        <v>0.23300000000000001</v>
      </c>
      <c r="G32" s="89" t="str">
        <f>+IF(AND(ISBLANK(E32),ISBLANK(F32)),"Introducir Meta e Resultado",IF(ISBLANK(E32),"Introducir Meta",IF(ISBLANK(F32),"Introducir Resultado",IF(F32&gt;=E32,"Meta Conseguida","Meta Non Conseguida"))))</f>
        <v>Introducir Meta</v>
      </c>
      <c r="I32" s="470"/>
      <c r="J32" s="479">
        <f>+MIN(Anexos!$AR$6:$AR$100)</f>
        <v>0</v>
      </c>
      <c r="K32" s="89" t="str">
        <f t="shared" ref="K32:K33" si="12">+IF(AND(ISBLANK(I32),ISBLANK(J32)),"Introducir Meta e Resultado",IF(ISBLANK(I32),"Introducir Meta",IF(ISBLANK(J32),"Introducir Resultado",IF(J32&gt;=I32,"Meta Conseguida","Meta Non Conseguida"))))</f>
        <v>Introducir Meta</v>
      </c>
      <c r="M32" s="470"/>
      <c r="N32" s="479">
        <f>+MIN(Anexos!$BR$6:$BR$100)</f>
        <v>0</v>
      </c>
      <c r="O32" s="89" t="str">
        <f t="shared" ref="O32:O33" si="13">+IF(AND(ISBLANK(M32),ISBLANK(N32)),"Introducir Meta e Resultado",IF(ISBLANK(M32),"Introducir Meta",IF(ISBLANK(N32),"Introducir Resultado",IF(N32&gt;=M32,"Meta Conseguida","Meta Non Conseguida"))))</f>
        <v>Introducir Meta</v>
      </c>
    </row>
    <row r="33" spans="1:15" ht="51">
      <c r="A33" s="55" t="s">
        <v>171</v>
      </c>
      <c r="B33" s="92" t="s">
        <v>511</v>
      </c>
      <c r="C33" s="92" t="s">
        <v>161</v>
      </c>
      <c r="D33" s="478" t="s">
        <v>474</v>
      </c>
      <c r="E33" s="484"/>
      <c r="F33" s="529">
        <f>Anexos!$V$3</f>
        <v>1</v>
      </c>
      <c r="G33" s="89" t="str">
        <f>+IF(AND(ISBLANK(E33),ISBLANK(F33)),"Introducir Meta e Resultado",IF(ISBLANK(E33),"Introducir Meta",IF(ISBLANK(F33),"Introducir Resultado",IF(F33&gt;=E33,"Meta Conseguida","Meta Non Conseguida"))))</f>
        <v>Introducir Meta</v>
      </c>
      <c r="H33" s="360"/>
      <c r="I33" s="484"/>
      <c r="J33" s="529">
        <f>Anexos!$AV$3</f>
        <v>0</v>
      </c>
      <c r="K33" s="89" t="str">
        <f t="shared" si="12"/>
        <v>Introducir Meta</v>
      </c>
      <c r="M33" s="484"/>
      <c r="N33" s="529">
        <f>Anexos!$BV$3</f>
        <v>0</v>
      </c>
      <c r="O33" s="89" t="str">
        <f t="shared" si="13"/>
        <v>Introducir Meta</v>
      </c>
    </row>
    <row r="34" spans="1:15" ht="38.25">
      <c r="A34" s="55" t="s">
        <v>172</v>
      </c>
      <c r="B34" s="92" t="s">
        <v>175</v>
      </c>
      <c r="C34" s="92" t="s">
        <v>161</v>
      </c>
      <c r="D34" s="481" t="s">
        <v>195</v>
      </c>
      <c r="E34" s="482" t="s">
        <v>179</v>
      </c>
      <c r="F34" s="483" t="s">
        <v>179</v>
      </c>
      <c r="G34" s="258" t="s">
        <v>179</v>
      </c>
      <c r="I34" s="482" t="s">
        <v>179</v>
      </c>
      <c r="J34" s="483" t="s">
        <v>179</v>
      </c>
      <c r="K34" s="258" t="s">
        <v>179</v>
      </c>
      <c r="M34" s="482" t="s">
        <v>179</v>
      </c>
      <c r="N34" s="483" t="s">
        <v>179</v>
      </c>
      <c r="O34" s="258" t="s">
        <v>179</v>
      </c>
    </row>
    <row r="35" spans="1:15" ht="38.25">
      <c r="A35" s="55" t="s">
        <v>173</v>
      </c>
      <c r="B35" s="92" t="s">
        <v>315</v>
      </c>
      <c r="C35" s="92" t="s">
        <v>161</v>
      </c>
      <c r="D35" s="478" t="s">
        <v>475</v>
      </c>
      <c r="E35" s="470"/>
      <c r="F35" s="479">
        <f>+MIN(Anexos!$Q$6:$Q$100)</f>
        <v>0.37837837837837801</v>
      </c>
      <c r="G35" s="89" t="str">
        <f>+IF(AND(ISBLANK(E35),ISBLANK(F35)),"Introducir Meta e Resultado",IF(ISBLANK(E35),"Introducir Meta",IF(ISBLANK(F35),"Introducir Resultado",IF(F35&gt;=E35,"Meta Conseguida","Meta Non Conseguida"))))</f>
        <v>Introducir Meta</v>
      </c>
      <c r="H35" s="360"/>
      <c r="I35" s="470"/>
      <c r="J35" s="479">
        <f>+MIN(Anexos!$AQ$6:$AQ$100)</f>
        <v>0</v>
      </c>
      <c r="K35" s="89" t="str">
        <f t="shared" ref="K35:K36" si="14">+IF(AND(ISBLANK(I35),ISBLANK(J35)),"Introducir Meta e Resultado",IF(ISBLANK(I35),"Introducir Meta",IF(ISBLANK(J35),"Introducir Resultado",IF(J35&gt;=I35,"Meta Conseguida","Meta Non Conseguida"))))</f>
        <v>Introducir Meta</v>
      </c>
      <c r="M35" s="470"/>
      <c r="N35" s="479">
        <f>+MIN(Anexos!$BQ$6:$BQ$100)</f>
        <v>0</v>
      </c>
      <c r="O35" s="89" t="str">
        <f t="shared" ref="O35:O36" si="15">+IF(AND(ISBLANK(M35),ISBLANK(N35)),"Introducir Meta e Resultado",IF(ISBLANK(M35),"Introducir Meta",IF(ISBLANK(N35),"Introducir Resultado",IF(N35&gt;=M35,"Meta Conseguida","Meta Non Conseguida"))))</f>
        <v>Introducir Meta</v>
      </c>
    </row>
    <row r="36" spans="1:15" ht="51">
      <c r="A36" s="56" t="s">
        <v>174</v>
      </c>
      <c r="B36" s="93" t="s">
        <v>512</v>
      </c>
      <c r="C36" s="93" t="s">
        <v>161</v>
      </c>
      <c r="D36" s="485" t="s">
        <v>476</v>
      </c>
      <c r="E36" s="484"/>
      <c r="F36" s="529">
        <f>Anexos!$U$3</f>
        <v>1</v>
      </c>
      <c r="G36" s="89" t="str">
        <f>+IF(AND(ISBLANK(E36),ISBLANK(F36)),"Introducir Meta e Resultado",IF(ISBLANK(E36),"Introducir Meta",IF(ISBLANK(F36),"Introducir Resultado",IF(F36&gt;=E36,"Meta Conseguida","Meta Non Conseguida"))))</f>
        <v>Introducir Meta</v>
      </c>
      <c r="H36" s="360"/>
      <c r="I36" s="484"/>
      <c r="J36" s="529">
        <f>Anexos!$AU$3</f>
        <v>0</v>
      </c>
      <c r="K36" s="89" t="str">
        <f t="shared" si="14"/>
        <v>Introducir Meta</v>
      </c>
      <c r="M36" s="484"/>
      <c r="N36" s="529">
        <f>Anexos!$BU$3</f>
        <v>0</v>
      </c>
      <c r="O36" s="89" t="str">
        <f t="shared" si="15"/>
        <v>Introducir Meta</v>
      </c>
    </row>
    <row r="37" spans="1:15" ht="37.5">
      <c r="A37" s="104" t="s">
        <v>15</v>
      </c>
      <c r="B37" s="98" t="s">
        <v>96</v>
      </c>
      <c r="C37" s="98" t="s">
        <v>302</v>
      </c>
      <c r="D37" s="477" t="s">
        <v>343</v>
      </c>
      <c r="E37" s="429">
        <f>+COUNTA(E38:E40)</f>
        <v>3</v>
      </c>
      <c r="F37" s="428">
        <f>+COUNTIF(G38:G40,"Meta Conseguida")</f>
        <v>3</v>
      </c>
      <c r="G37" s="91" t="str">
        <f>+IF(F37=0,"Ningunha Meta Alcanzada",IF(F37&gt;=E37,"Meta Totalmente Alcanzada",IF(F37&gt;0,"Meta Parcialmente Alcanzada")))</f>
        <v>Meta Totalmente Alcanzada</v>
      </c>
      <c r="H37" s="360"/>
      <c r="I37" s="429">
        <f>+COUNTA(I38:I40)</f>
        <v>0</v>
      </c>
      <c r="J37" s="428">
        <f>+COUNTIF(K38:K40,"Meta Conseguida")</f>
        <v>0</v>
      </c>
      <c r="K37" s="91" t="str">
        <f>+IF(J37=0,"Ningunha Meta Alcanzada",IF(J37&gt;=I37,"Meta Totalmente Alcanzada",IF(J37&gt;0,"Meta Parcialmente Alcanzada")))</f>
        <v>Ningunha Meta Alcanzada</v>
      </c>
      <c r="M37" s="429">
        <f>+COUNTA(M38:M40)</f>
        <v>0</v>
      </c>
      <c r="N37" s="428">
        <f>+COUNTIF(O38:O40,"Meta Conseguida")</f>
        <v>0</v>
      </c>
      <c r="O37" s="91" t="str">
        <f>+IF(N37=0,"Ningunha Meta Alcanzada",IF(N37&gt;=M37,"Meta Totalmente Alcanzada",IF(N37&gt;0,"Meta Parcialmente Alcanzada")))</f>
        <v>Ningunha Meta Alcanzada</v>
      </c>
    </row>
    <row r="38" spans="1:15" ht="51">
      <c r="A38" s="55" t="s">
        <v>97</v>
      </c>
      <c r="B38" s="92" t="s">
        <v>182</v>
      </c>
      <c r="C38" s="92" t="s">
        <v>302</v>
      </c>
      <c r="D38" s="478" t="s">
        <v>316</v>
      </c>
      <c r="E38" s="470">
        <v>1.05</v>
      </c>
      <c r="F38" s="479">
        <v>1.2749999999999999</v>
      </c>
      <c r="G38" s="89" t="str">
        <f>+IF(AND(ISBLANK(E38),ISBLANK(F38)),"Introducir Meta e Resultado",IF(ISBLANK(E38),"Introducir Meta",IF(ISBLANK(F38),"Introducir Resultado",IF(F38&gt;=E38,"Meta Conseguida","Meta Non Conseguida"))))</f>
        <v>Meta Conseguida</v>
      </c>
      <c r="I38" s="470"/>
      <c r="J38" s="479"/>
      <c r="K38" s="89" t="str">
        <f t="shared" ref="K38:K40" si="16">+IF(AND(ISBLANK(I38),ISBLANK(J38)),"Introducir Meta e Resultado",IF(ISBLANK(I38),"Introducir Meta",IF(ISBLANK(J38),"Introducir Resultado",IF(J38&gt;=I38,"Meta Conseguida","Meta Non Conseguida"))))</f>
        <v>Introducir Meta e Resultado</v>
      </c>
      <c r="M38" s="470"/>
      <c r="N38" s="479"/>
      <c r="O38" s="89" t="str">
        <f t="shared" ref="O38:O40" si="17">+IF(AND(ISBLANK(M38),ISBLANK(N38)),"Introducir Meta e Resultado",IF(ISBLANK(M38),"Introducir Meta",IF(ISBLANK(N38),"Introducir Resultado",IF(N38&gt;=M38,"Meta Conseguida","Meta Non Conseguida"))))</f>
        <v>Introducir Meta e Resultado</v>
      </c>
    </row>
    <row r="39" spans="1:15" ht="51">
      <c r="A39" s="55" t="s">
        <v>98</v>
      </c>
      <c r="B39" s="92" t="s">
        <v>183</v>
      </c>
      <c r="C39" s="92" t="s">
        <v>302</v>
      </c>
      <c r="D39" s="478" t="s">
        <v>316</v>
      </c>
      <c r="E39" s="470">
        <v>0.75</v>
      </c>
      <c r="F39" s="479">
        <v>1.425</v>
      </c>
      <c r="G39" s="89" t="str">
        <f>+IF(AND(ISBLANK(E39),ISBLANK(F39)),"Introducir Meta e Resultado",IF(ISBLANK(E39),"Introducir Meta",IF(ISBLANK(F39),"Introducir Resultado",IF(F39&gt;=E39,"Meta Conseguida","Meta Non Conseguida"))))</f>
        <v>Meta Conseguida</v>
      </c>
      <c r="I39" s="470"/>
      <c r="J39" s="479"/>
      <c r="K39" s="89" t="str">
        <f t="shared" si="16"/>
        <v>Introducir Meta e Resultado</v>
      </c>
      <c r="M39" s="470"/>
      <c r="N39" s="479"/>
      <c r="O39" s="89" t="str">
        <f t="shared" si="17"/>
        <v>Introducir Meta e Resultado</v>
      </c>
    </row>
    <row r="40" spans="1:15" ht="51">
      <c r="A40" s="55" t="s">
        <v>99</v>
      </c>
      <c r="B40" s="92" t="s">
        <v>184</v>
      </c>
      <c r="C40" s="92" t="s">
        <v>302</v>
      </c>
      <c r="D40" s="478" t="s">
        <v>317</v>
      </c>
      <c r="E40" s="470">
        <v>0.75</v>
      </c>
      <c r="F40" s="479">
        <v>0.88235294117647101</v>
      </c>
      <c r="G40" s="89" t="str">
        <f>+IF(AND(ISBLANK(E40),ISBLANK(F40)),"Introducir Meta e Resultado",IF(ISBLANK(E40),"Introducir Meta",IF(ISBLANK(F40),"Introducir Resultado",IF(F40&gt;=E40,"Meta Conseguida","Meta Non Conseguida"))))</f>
        <v>Meta Conseguida</v>
      </c>
      <c r="I40" s="470"/>
      <c r="J40" s="479"/>
      <c r="K40" s="89" t="str">
        <f t="shared" si="16"/>
        <v>Introducir Meta e Resultado</v>
      </c>
      <c r="M40" s="470"/>
      <c r="N40" s="479"/>
      <c r="O40" s="89" t="str">
        <f t="shared" si="17"/>
        <v>Introducir Meta e Resultado</v>
      </c>
    </row>
    <row r="41" spans="1:15" ht="38.25">
      <c r="A41" s="105" t="s">
        <v>18</v>
      </c>
      <c r="B41" s="106" t="s">
        <v>44</v>
      </c>
      <c r="C41" s="106" t="s">
        <v>161</v>
      </c>
      <c r="D41" s="486" t="s">
        <v>318</v>
      </c>
      <c r="E41" s="487" t="s">
        <v>179</v>
      </c>
      <c r="F41" s="488">
        <v>0.5</v>
      </c>
      <c r="G41" s="94" t="str">
        <f>+IF(ISBLANK(F41),"Introducir Resultado","Indicador Completado")</f>
        <v>Indicador Completado</v>
      </c>
      <c r="H41" s="360"/>
      <c r="I41" s="487" t="s">
        <v>179</v>
      </c>
      <c r="J41" s="488"/>
      <c r="K41" s="94" t="str">
        <f>+IF(ISBLANK(J41),"Introducir Resultado","Indicador Completado")</f>
        <v>Introducir Resultado</v>
      </c>
      <c r="M41" s="487" t="s">
        <v>179</v>
      </c>
      <c r="N41" s="488"/>
      <c r="O41" s="94" t="str">
        <f>+IF(ISBLANK(N41),"Introducir Resultado","Indicador Completado")</f>
        <v>Introducir Resultado</v>
      </c>
    </row>
    <row r="42" spans="1:15" ht="25.5">
      <c r="A42" s="105" t="s">
        <v>19</v>
      </c>
      <c r="B42" s="106" t="s">
        <v>134</v>
      </c>
      <c r="C42" s="106" t="s">
        <v>11</v>
      </c>
      <c r="D42" s="489" t="s">
        <v>319</v>
      </c>
      <c r="E42" s="490" t="s">
        <v>179</v>
      </c>
      <c r="F42" s="491" t="s">
        <v>179</v>
      </c>
      <c r="G42" s="186" t="s">
        <v>179</v>
      </c>
      <c r="H42" s="360"/>
      <c r="I42" s="490" t="s">
        <v>179</v>
      </c>
      <c r="J42" s="491" t="s">
        <v>179</v>
      </c>
      <c r="K42" s="186" t="s">
        <v>179</v>
      </c>
      <c r="M42" s="490" t="s">
        <v>179</v>
      </c>
      <c r="N42" s="491" t="s">
        <v>179</v>
      </c>
      <c r="O42" s="186" t="s">
        <v>179</v>
      </c>
    </row>
    <row r="43" spans="1:15" s="52" customFormat="1" ht="18.75" customHeight="1">
      <c r="A43" s="182"/>
      <c r="B43" s="22"/>
      <c r="C43" s="22"/>
      <c r="D43" s="492"/>
      <c r="E43" s="404"/>
      <c r="F43" s="493"/>
      <c r="G43" s="26"/>
      <c r="H43" s="2"/>
      <c r="I43" s="404"/>
      <c r="J43" s="493"/>
      <c r="K43" s="26"/>
      <c r="L43" s="2"/>
      <c r="M43" s="404"/>
      <c r="N43" s="493"/>
      <c r="O43" s="26"/>
    </row>
    <row r="44" spans="1:15" ht="18.75" customHeight="1">
      <c r="A44" s="57" t="s">
        <v>20</v>
      </c>
      <c r="B44" s="36"/>
      <c r="C44" s="36"/>
      <c r="D44" s="494"/>
      <c r="E44" s="406"/>
      <c r="F44" s="406"/>
      <c r="G44" s="38"/>
      <c r="H44" s="52"/>
      <c r="I44" s="406"/>
      <c r="J44" s="406"/>
      <c r="K44" s="38"/>
      <c r="L44" s="52"/>
      <c r="M44" s="406"/>
      <c r="N44" s="406"/>
      <c r="O44" s="38"/>
    </row>
    <row r="45" spans="1:15" ht="11.25" customHeight="1">
      <c r="A45" s="182"/>
      <c r="B45" s="183"/>
      <c r="C45" s="183"/>
      <c r="D45" s="495"/>
      <c r="E45" s="493"/>
      <c r="F45" s="493"/>
      <c r="G45" s="26"/>
      <c r="I45" s="493"/>
      <c r="J45" s="493"/>
      <c r="K45" s="26"/>
      <c r="M45" s="493"/>
      <c r="N45" s="493"/>
      <c r="O45" s="26"/>
    </row>
    <row r="46" spans="1:15" ht="37.5">
      <c r="A46" s="104" t="s">
        <v>143</v>
      </c>
      <c r="B46" s="98" t="s">
        <v>320</v>
      </c>
      <c r="C46" s="98" t="s">
        <v>49</v>
      </c>
      <c r="D46" s="496" t="s">
        <v>344</v>
      </c>
      <c r="E46" s="427">
        <f>+COUNTA(E47:E51)</f>
        <v>5</v>
      </c>
      <c r="F46" s="428">
        <f>+COUNTIF(G47:G51,"Meta Conseguida")</f>
        <v>4</v>
      </c>
      <c r="G46" s="91" t="str">
        <f>+IF(F46=0,"Ningunha Meta Alcanzada",IF(F46&gt;=E46,"Meta Totalmente Alcanzada",IF(F46&gt;0,"Meta Parcialmente Alcanzada")))</f>
        <v>Meta Parcialmente Alcanzada</v>
      </c>
      <c r="H46" s="360"/>
      <c r="I46" s="427">
        <f>+COUNTA(I47:I51)</f>
        <v>0</v>
      </c>
      <c r="J46" s="428">
        <f>+COUNTIF(K47:K51,"Meta Conseguida")</f>
        <v>0</v>
      </c>
      <c r="K46" s="91" t="str">
        <f>+IF(J46=0,"Ningunha Meta Alcanzada",IF(J46&gt;=I46,"Meta Totalmente Alcanzada",IF(J46&gt;0,"Meta Parcialmente Alcanzada")))</f>
        <v>Ningunha Meta Alcanzada</v>
      </c>
      <c r="M46" s="427">
        <f>+COUNTA(M47:M51)</f>
        <v>0</v>
      </c>
      <c r="N46" s="428">
        <f>+COUNTIF(O47:O51,"Meta Conseguida")</f>
        <v>0</v>
      </c>
      <c r="O46" s="91" t="str">
        <f>+IF(N46=0,"Ningunha Meta Alcanzada",IF(N46&gt;=M46,"Meta Totalmente Alcanzada",IF(N46&gt;0,"Meta Parcialmente Alcanzada")))</f>
        <v>Ningunha Meta Alcanzada</v>
      </c>
    </row>
    <row r="47" spans="1:15" ht="76.5">
      <c r="A47" s="58" t="s">
        <v>144</v>
      </c>
      <c r="B47" s="92" t="s">
        <v>212</v>
      </c>
      <c r="C47" s="92" t="s">
        <v>49</v>
      </c>
      <c r="D47" s="497" t="s">
        <v>477</v>
      </c>
      <c r="E47" s="530">
        <v>3</v>
      </c>
      <c r="F47" s="531">
        <v>2.9919354838709675</v>
      </c>
      <c r="G47" s="89" t="str">
        <f>+IF(AND(ISBLANK(E47),ISBLANK(F47)),"Introducir Meta e Resultado",IF(ISBLANK(E47),"Introducir Meta",IF(ISBLANK(F47),"Introducir Resultado",IF(F47&gt;=E47,"Meta Conseguida","Meta Non Conseguida"))))</f>
        <v>Meta Non Conseguida</v>
      </c>
      <c r="H47" s="360"/>
      <c r="I47" s="418"/>
      <c r="J47" s="419"/>
      <c r="K47" s="89" t="str">
        <f t="shared" ref="K47:K51" si="18">+IF(AND(ISBLANK(I47),ISBLANK(J47)),"Introducir Meta e Resultado",IF(ISBLANK(I47),"Introducir Meta",IF(ISBLANK(J47),"Introducir Resultado",IF(J47&gt;=I47,"Meta Conseguida","Meta Non Conseguida"))))</f>
        <v>Introducir Meta e Resultado</v>
      </c>
      <c r="M47" s="418"/>
      <c r="N47" s="419"/>
      <c r="O47" s="89" t="str">
        <f t="shared" ref="O47:O51" si="19">+IF(AND(ISBLANK(M47),ISBLANK(N47)),"Introducir Meta e Resultado",IF(ISBLANK(M47),"Introducir Meta",IF(ISBLANK(N47),"Introducir Resultado",IF(N47&gt;=M47,"Meta Conseguida","Meta Non Conseguida"))))</f>
        <v>Introducir Meta e Resultado</v>
      </c>
    </row>
    <row r="48" spans="1:15" ht="102">
      <c r="A48" s="58" t="s">
        <v>145</v>
      </c>
      <c r="B48" s="92" t="s">
        <v>203</v>
      </c>
      <c r="C48" s="92" t="s">
        <v>49</v>
      </c>
      <c r="D48" s="497" t="s">
        <v>478</v>
      </c>
      <c r="E48" s="532">
        <v>4</v>
      </c>
      <c r="F48" s="531">
        <v>4.3581267217630852</v>
      </c>
      <c r="G48" s="89" t="str">
        <f>+IF(AND(ISBLANK(E48),ISBLANK(F48)),"Introducir Meta e Resultado",IF(ISBLANK(E48),"Introducir Meta",IF(ISBLANK(F48),"Introducir Resultado",IF(F48&gt;=E48,"Meta Conseguida","Meta Non Conseguida"))))</f>
        <v>Meta Conseguida</v>
      </c>
      <c r="H48" s="360"/>
      <c r="I48" s="498"/>
      <c r="J48" s="419"/>
      <c r="K48" s="89" t="str">
        <f t="shared" si="18"/>
        <v>Introducir Meta e Resultado</v>
      </c>
      <c r="M48" s="498"/>
      <c r="N48" s="419"/>
      <c r="O48" s="89" t="str">
        <f t="shared" si="19"/>
        <v>Introducir Meta e Resultado</v>
      </c>
    </row>
    <row r="49" spans="1:15" ht="76.5">
      <c r="A49" s="58" t="s">
        <v>146</v>
      </c>
      <c r="B49" s="92" t="s">
        <v>321</v>
      </c>
      <c r="C49" s="92" t="s">
        <v>49</v>
      </c>
      <c r="D49" s="497" t="s">
        <v>479</v>
      </c>
      <c r="E49" s="532">
        <v>3.5</v>
      </c>
      <c r="F49" s="531">
        <v>3.8153846153846156</v>
      </c>
      <c r="G49" s="89" t="str">
        <f>+IF(AND(ISBLANK(E49),ISBLANK(F49)),"Introducir Meta e Resultado",IF(ISBLANK(E49),"Introducir Meta",IF(ISBLANK(F49),"Introducir Resultado",IF(F49&gt;=E49,"Meta Conseguida","Meta Non Conseguida"))))</f>
        <v>Meta Conseguida</v>
      </c>
      <c r="H49" s="360"/>
      <c r="I49" s="498"/>
      <c r="J49" s="419"/>
      <c r="K49" s="89" t="str">
        <f t="shared" si="18"/>
        <v>Introducir Meta e Resultado</v>
      </c>
      <c r="M49" s="498"/>
      <c r="N49" s="419"/>
      <c r="O49" s="89" t="str">
        <f t="shared" si="19"/>
        <v>Introducir Meta e Resultado</v>
      </c>
    </row>
    <row r="50" spans="1:15" ht="102">
      <c r="A50" s="58" t="s">
        <v>147</v>
      </c>
      <c r="B50" s="92" t="s">
        <v>370</v>
      </c>
      <c r="C50" s="92" t="s">
        <v>49</v>
      </c>
      <c r="D50" s="499" t="s">
        <v>480</v>
      </c>
      <c r="E50" s="532">
        <v>3.75</v>
      </c>
      <c r="F50" s="531">
        <v>3.9370629370629371</v>
      </c>
      <c r="G50" s="89" t="str">
        <f>+IF(AND(ISBLANK(E50),ISBLANK(F50)),"Introducir Meta e Resultado",IF(ISBLANK(E50),"Introducir Meta",IF(ISBLANK(F50),"Introducir Resultado",IF(F50&gt;=E50,"Meta Conseguida","Meta Non Conseguida"))))</f>
        <v>Meta Conseguida</v>
      </c>
      <c r="H50" s="360"/>
      <c r="I50" s="498"/>
      <c r="J50" s="419"/>
      <c r="K50" s="89" t="str">
        <f t="shared" ref="K50" si="20">+IF(AND(ISBLANK(I50),ISBLANK(J50)),"Introducir Meta e Resultado",IF(ISBLANK(I50),"Introducir Meta",IF(ISBLANK(J50),"Introducir Resultado",IF(J50&gt;=I50,"Meta Conseguida","Meta Non Conseguida"))))</f>
        <v>Introducir Meta e Resultado</v>
      </c>
      <c r="M50" s="498"/>
      <c r="N50" s="419"/>
      <c r="O50" s="89" t="str">
        <f t="shared" ref="O50" si="21">+IF(AND(ISBLANK(M50),ISBLANK(N50)),"Introducir Meta e Resultado",IF(ISBLANK(M50),"Introducir Meta",IF(ISBLANK(N50),"Introducir Resultado",IF(N50&gt;=M50,"Meta Conseguida","Meta Non Conseguida"))))</f>
        <v>Introducir Meta e Resultado</v>
      </c>
    </row>
    <row r="51" spans="1:15" ht="89.25">
      <c r="A51" s="59" t="s">
        <v>384</v>
      </c>
      <c r="B51" s="93" t="s">
        <v>385</v>
      </c>
      <c r="C51" s="93" t="s">
        <v>49</v>
      </c>
      <c r="D51" s="499" t="s">
        <v>481</v>
      </c>
      <c r="E51" s="533">
        <v>3.75</v>
      </c>
      <c r="F51" s="534">
        <v>3.8888888888888888</v>
      </c>
      <c r="G51" s="90" t="str">
        <f>+IF(AND(ISBLANK(E51),ISBLANK(F51)),"Introducir Meta e Resultado",IF(ISBLANK(E51),"Introducir Meta",IF(ISBLANK(F51),"Introducir Resultado",IF(F51&gt;=E51,"Meta Conseguida","Meta Non Conseguida"))))</f>
        <v>Meta Conseguida</v>
      </c>
      <c r="H51" s="360"/>
      <c r="I51" s="500"/>
      <c r="J51" s="422"/>
      <c r="K51" s="90" t="str">
        <f t="shared" si="18"/>
        <v>Introducir Meta e Resultado</v>
      </c>
      <c r="M51" s="500"/>
      <c r="N51" s="422"/>
      <c r="O51" s="90" t="str">
        <f t="shared" si="19"/>
        <v>Introducir Meta e Resultado</v>
      </c>
    </row>
    <row r="52" spans="1:15" ht="51">
      <c r="A52" s="105" t="s">
        <v>102</v>
      </c>
      <c r="B52" s="106" t="s">
        <v>45</v>
      </c>
      <c r="C52" s="106" t="s">
        <v>161</v>
      </c>
      <c r="D52" s="486" t="s">
        <v>482</v>
      </c>
      <c r="E52" s="558">
        <v>0.2</v>
      </c>
      <c r="F52" s="536">
        <v>0.19148936170212799</v>
      </c>
      <c r="G52" s="94" t="str">
        <f>+IF(AND(ISBLANK(E52),ISBLANK(F52)),"Introducir Meta e Resultado",IF(ISBLANK(E52),"Introducir Meta",IF(ISBLANK(F52),"Introducir Resultado",IF(F52&lt;=E52,"Meta Conseguida","Meta Non Conseguida"))))</f>
        <v>Meta Conseguida</v>
      </c>
      <c r="H52" s="360"/>
      <c r="I52" s="501"/>
      <c r="J52" s="403"/>
      <c r="K52" s="94" t="str">
        <f t="shared" ref="K52:K53" si="22">+IF(AND(ISBLANK(I52),ISBLANK(J52)),"Introducir Meta e Resultado",IF(ISBLANK(I52),"Introducir Meta",IF(ISBLANK(J52),"Introducir Resultado",IF(J52&lt;=I52,"Meta Conseguida","Meta Non Conseguida"))))</f>
        <v>Introducir Meta e Resultado</v>
      </c>
      <c r="M52" s="501"/>
      <c r="N52" s="403"/>
      <c r="O52" s="94" t="str">
        <f t="shared" ref="O52:O53" si="23">+IF(AND(ISBLANK(M52),ISBLANK(N52)),"Introducir Meta e Resultado",IF(ISBLANK(M52),"Introducir Meta",IF(ISBLANK(N52),"Introducir Resultado",IF(N52&lt;=M52,"Meta Conseguida","Meta Non Conseguida"))))</f>
        <v>Introducir Meta e Resultado</v>
      </c>
    </row>
    <row r="53" spans="1:15" ht="51">
      <c r="A53" s="105" t="s">
        <v>103</v>
      </c>
      <c r="B53" s="106" t="s">
        <v>46</v>
      </c>
      <c r="C53" s="106" t="s">
        <v>161</v>
      </c>
      <c r="D53" s="486" t="s">
        <v>483</v>
      </c>
      <c r="E53" s="535">
        <v>3</v>
      </c>
      <c r="F53" s="536">
        <v>2.1276595744680899E-2</v>
      </c>
      <c r="G53" s="94" t="str">
        <f>+IF(AND(ISBLANK(E53),ISBLANK(F53)),"Introducir Meta e Resultado",IF(ISBLANK(E53),"Introducir Meta",IF(ISBLANK(F53),"Introducir Resultado",IF(F53&lt;=E53,"Meta Conseguida","Meta Non Conseguida"))))</f>
        <v>Meta Conseguida</v>
      </c>
      <c r="H53" s="360"/>
      <c r="I53" s="501"/>
      <c r="J53" s="403"/>
      <c r="K53" s="94" t="str">
        <f t="shared" si="22"/>
        <v>Introducir Meta e Resultado</v>
      </c>
      <c r="M53" s="501"/>
      <c r="N53" s="403"/>
      <c r="O53" s="94" t="str">
        <f t="shared" si="23"/>
        <v>Introducir Meta e Resultado</v>
      </c>
    </row>
    <row r="54" spans="1:15" ht="37.5">
      <c r="A54" s="104" t="s">
        <v>104</v>
      </c>
      <c r="B54" s="98" t="s">
        <v>21</v>
      </c>
      <c r="C54" s="98" t="s">
        <v>22</v>
      </c>
      <c r="D54" s="496" t="s">
        <v>345</v>
      </c>
      <c r="E54" s="537">
        <f>+COUNTA(E55:E58)</f>
        <v>4</v>
      </c>
      <c r="F54" s="538">
        <f>+COUNTIF(G55:G58,"Meta Conseguida")</f>
        <v>4</v>
      </c>
      <c r="G54" s="88" t="str">
        <f>+IF(F54=0,"Ningunha Meta Alcanzada",IF(F54&gt;=E54,"Meta Totalmente Alcanzada",IF(F54&gt;0,"Meta Parcialmente Alcanzada")))</f>
        <v>Meta Totalmente Alcanzada</v>
      </c>
      <c r="H54" s="360"/>
      <c r="I54" s="427">
        <f>+COUNTA(I55:I58)</f>
        <v>0</v>
      </c>
      <c r="J54" s="428">
        <f>+COUNTIF(K55:K58,"Meta Conseguida")</f>
        <v>0</v>
      </c>
      <c r="K54" s="88" t="str">
        <f>+IF(J54=0,"Ningunha Meta Alcanzada",IF(J54&gt;=I54,"Meta Totalmente Alcanzada",IF(J54&gt;0,"Meta Parcialmente Alcanzada")))</f>
        <v>Ningunha Meta Alcanzada</v>
      </c>
      <c r="M54" s="427">
        <f>+COUNTA(M55:M58)</f>
        <v>0</v>
      </c>
      <c r="N54" s="428">
        <f>+COUNTIF(O55:O58,"Meta Conseguida")</f>
        <v>0</v>
      </c>
      <c r="O54" s="88" t="str">
        <f>+IF(N54=0,"Ningunha Meta Alcanzada",IF(N54&gt;=M54,"Meta Totalmente Alcanzada",IF(N54&gt;0,"Meta Parcialmente Alcanzada")))</f>
        <v>Ningunha Meta Alcanzada</v>
      </c>
    </row>
    <row r="55" spans="1:15" ht="76.5">
      <c r="A55" s="58" t="s">
        <v>118</v>
      </c>
      <c r="B55" s="92" t="s">
        <v>211</v>
      </c>
      <c r="C55" s="92" t="s">
        <v>22</v>
      </c>
      <c r="D55" s="497" t="s">
        <v>484</v>
      </c>
      <c r="E55" s="530">
        <v>3</v>
      </c>
      <c r="F55" s="531">
        <v>3.8148148148148149</v>
      </c>
      <c r="G55" s="89" t="str">
        <f>+IF(AND(ISBLANK(E55),ISBLANK(F55)),"Introducir Meta e Resultado",IF(ISBLANK(E55),"Introducir Meta",IF(ISBLANK(F55),"Introducir Resultado",IF(F55&gt;=E55,"Meta Conseguida","Meta Non Conseguida"))))</f>
        <v>Meta Conseguida</v>
      </c>
      <c r="H55" s="360"/>
      <c r="I55" s="502"/>
      <c r="J55" s="419"/>
      <c r="K55" s="89" t="str">
        <f t="shared" ref="K55:K58" si="24">+IF(AND(ISBLANK(I55),ISBLANK(J55)),"Introducir Meta e Resultado",IF(ISBLANK(I55),"Introducir Meta",IF(ISBLANK(J55),"Introducir Resultado",IF(J55&gt;=I55,"Meta Conseguida","Meta Non Conseguida"))))</f>
        <v>Introducir Meta e Resultado</v>
      </c>
      <c r="M55" s="502"/>
      <c r="N55" s="419"/>
      <c r="O55" s="89" t="str">
        <f t="shared" ref="O55:O58" si="25">+IF(AND(ISBLANK(M55),ISBLANK(N55)),"Introducir Meta e Resultado",IF(ISBLANK(M55),"Introducir Meta",IF(ISBLANK(N55),"Introducir Resultado",IF(N55&gt;=M55,"Meta Conseguida","Meta Non Conseguida"))))</f>
        <v>Introducir Meta e Resultado</v>
      </c>
    </row>
    <row r="56" spans="1:15" ht="102">
      <c r="A56" s="58" t="s">
        <v>119</v>
      </c>
      <c r="B56" s="92" t="s">
        <v>201</v>
      </c>
      <c r="C56" s="92" t="s">
        <v>22</v>
      </c>
      <c r="D56" s="497" t="s">
        <v>485</v>
      </c>
      <c r="E56" s="530">
        <v>3</v>
      </c>
      <c r="F56" s="531">
        <v>4.33</v>
      </c>
      <c r="G56" s="89" t="str">
        <f>+IF(AND(ISBLANK(E56),ISBLANK(F56)),"Introducir Meta e Resultado",IF(ISBLANK(E56),"Introducir Meta",IF(ISBLANK(F56),"Introducir Resultado",IF(F56&gt;=E56,"Meta Conseguida","Meta Non Conseguida"))))</f>
        <v>Meta Conseguida</v>
      </c>
      <c r="H56" s="360"/>
      <c r="I56" s="502"/>
      <c r="J56" s="419"/>
      <c r="K56" s="89" t="str">
        <f t="shared" si="24"/>
        <v>Introducir Meta e Resultado</v>
      </c>
      <c r="M56" s="502"/>
      <c r="N56" s="419"/>
      <c r="O56" s="89" t="str">
        <f t="shared" si="25"/>
        <v>Introducir Meta e Resultado</v>
      </c>
    </row>
    <row r="57" spans="1:15" ht="76.5">
      <c r="A57" s="58" t="s">
        <v>120</v>
      </c>
      <c r="B57" s="92" t="s">
        <v>205</v>
      </c>
      <c r="C57" s="92" t="s">
        <v>22</v>
      </c>
      <c r="D57" s="497" t="s">
        <v>486</v>
      </c>
      <c r="E57" s="532">
        <v>3</v>
      </c>
      <c r="F57" s="531">
        <v>4.2857142857142856</v>
      </c>
      <c r="G57" s="89" t="str">
        <f>+IF(AND(ISBLANK(E57),ISBLANK(F57)),"Introducir Meta e Resultado",IF(ISBLANK(E57),"Introducir Meta",IF(ISBLANK(F57),"Introducir Resultado",IF(F57&gt;=E57,"Meta Conseguida","Meta Non Conseguida"))))</f>
        <v>Meta Conseguida</v>
      </c>
      <c r="H57" s="360"/>
      <c r="I57" s="503"/>
      <c r="J57" s="419"/>
      <c r="K57" s="89" t="str">
        <f t="shared" si="24"/>
        <v>Introducir Meta e Resultado</v>
      </c>
      <c r="M57" s="503"/>
      <c r="N57" s="419"/>
      <c r="O57" s="89" t="str">
        <f t="shared" si="25"/>
        <v>Introducir Meta e Resultado</v>
      </c>
    </row>
    <row r="58" spans="1:15" ht="102">
      <c r="A58" s="59" t="s">
        <v>322</v>
      </c>
      <c r="B58" s="92" t="s">
        <v>371</v>
      </c>
      <c r="C58" s="93" t="s">
        <v>22</v>
      </c>
      <c r="D58" s="497" t="s">
        <v>487</v>
      </c>
      <c r="E58" s="533">
        <v>3</v>
      </c>
      <c r="F58" s="531">
        <v>4</v>
      </c>
      <c r="G58" s="90" t="str">
        <f>+IF(AND(ISBLANK(E58),ISBLANK(F58)),"Introducir Meta e Resultado",IF(ISBLANK(E58),"Introducir Meta",IF(ISBLANK(F58),"Introducir Resultado",IF(F58&gt;=E58,"Meta Conseguida","Meta Non Conseguida"))))</f>
        <v>Meta Conseguida</v>
      </c>
      <c r="H58" s="360"/>
      <c r="I58" s="504"/>
      <c r="J58" s="419"/>
      <c r="K58" s="90" t="str">
        <f t="shared" si="24"/>
        <v>Introducir Meta e Resultado</v>
      </c>
      <c r="M58" s="504"/>
      <c r="N58" s="419"/>
      <c r="O58" s="90" t="str">
        <f t="shared" si="25"/>
        <v>Introducir Meta e Resultado</v>
      </c>
    </row>
    <row r="59" spans="1:15" ht="37.5">
      <c r="A59" s="104" t="s">
        <v>105</v>
      </c>
      <c r="B59" s="98" t="s">
        <v>323</v>
      </c>
      <c r="C59" s="98" t="s">
        <v>23</v>
      </c>
      <c r="D59" s="496" t="s">
        <v>372</v>
      </c>
      <c r="E59" s="539">
        <f>+COUNTA(E60:E63)</f>
        <v>4</v>
      </c>
      <c r="F59" s="538">
        <f>+COUNTIF(G60:G63,"Meta Conseguida")</f>
        <v>3</v>
      </c>
      <c r="G59" s="91" t="str">
        <f>+IF(F59=0,"Ningunha Meta Alcanzada",IF(F59=E59,"Meta Totalmente Alcanzada",IF(F59&gt;0,"Meta Parcialmente Alcanzada")))</f>
        <v>Meta Parcialmente Alcanzada</v>
      </c>
      <c r="H59" s="431"/>
      <c r="I59" s="430">
        <f>+COUNTA(I60:I63)</f>
        <v>0</v>
      </c>
      <c r="J59" s="428">
        <f>+COUNTIF(K60:K63,"Meta Conseguida")</f>
        <v>0</v>
      </c>
      <c r="K59" s="91" t="str">
        <f>+IF(J59=0,"Ningunha Meta Alcanzada",IF(J59=I59,"Meta Totalmente Alcanzada",IF(J59&gt;0,"Meta Parcialmente Alcanzada")))</f>
        <v>Ningunha Meta Alcanzada</v>
      </c>
      <c r="M59" s="430">
        <f>+COUNTA(M60:M63)</f>
        <v>0</v>
      </c>
      <c r="N59" s="428">
        <f>+COUNTIF(O60:O63,"Meta Conseguida")</f>
        <v>0</v>
      </c>
      <c r="O59" s="91" t="str">
        <f>+IF(N59=0,"Ningunha Meta Alcanzada",IF(N59=M59,"Meta Totalmente Alcanzada",IF(N59&gt;0,"Meta Parcialmente Alcanzada")))</f>
        <v>Ningunha Meta Alcanzada</v>
      </c>
    </row>
    <row r="60" spans="1:15" ht="76.5">
      <c r="A60" s="58" t="s">
        <v>121</v>
      </c>
      <c r="B60" s="92" t="s">
        <v>210</v>
      </c>
      <c r="C60" s="92" t="s">
        <v>23</v>
      </c>
      <c r="D60" s="497" t="s">
        <v>488</v>
      </c>
      <c r="E60" s="530">
        <v>3</v>
      </c>
      <c r="F60" s="531">
        <v>1.5</v>
      </c>
      <c r="G60" s="89" t="str">
        <f>+IF(AND(ISBLANK(E60),ISBLANK(F60)),"Introducir Meta e Resultado",IF(ISBLANK(E60),"Introducir Meta",IF(ISBLANK(F60),"Introducir Resultado",IF(F60&gt;=E60,"Meta Conseguida","Meta Non Conseguida"))))</f>
        <v>Meta Non Conseguida</v>
      </c>
      <c r="H60" s="360"/>
      <c r="I60" s="502"/>
      <c r="J60" s="505"/>
      <c r="K60" s="89" t="str">
        <f t="shared" ref="K60:K63" si="26">+IF(AND(ISBLANK(I60),ISBLANK(J60)),"Introducir Meta e Resultado",IF(ISBLANK(I60),"Introducir Meta",IF(ISBLANK(J60),"Introducir Resultado",IF(J60&gt;=I60,"Meta Conseguida","Meta Non Conseguida"))))</f>
        <v>Introducir Meta e Resultado</v>
      </c>
      <c r="M60" s="502"/>
      <c r="N60" s="505"/>
      <c r="O60" s="89" t="str">
        <f t="shared" ref="O60:O63" si="27">+IF(AND(ISBLANK(M60),ISBLANK(N60)),"Introducir Meta e Resultado",IF(ISBLANK(M60),"Introducir Meta",IF(ISBLANK(N60),"Introducir Resultado",IF(N60&gt;=M60,"Meta Conseguida","Meta Non Conseguida"))))</f>
        <v>Introducir Meta e Resultado</v>
      </c>
    </row>
    <row r="61" spans="1:15" ht="76.5">
      <c r="A61" s="58" t="s">
        <v>122</v>
      </c>
      <c r="B61" s="92" t="s">
        <v>357</v>
      </c>
      <c r="C61" s="92" t="s">
        <v>23</v>
      </c>
      <c r="D61" s="497" t="s">
        <v>489</v>
      </c>
      <c r="E61" s="530">
        <v>3</v>
      </c>
      <c r="F61" s="531">
        <v>4.33</v>
      </c>
      <c r="G61" s="89" t="str">
        <f>+IF(AND(ISBLANK(E61),ISBLANK(F61)),"Introducir Meta e Resultado",IF(ISBLANK(E61),"Introducir Meta",IF(ISBLANK(F61),"Introducir Resultado",IF(F61&gt;=E61,"Meta Conseguida","Meta Non Conseguida"))))</f>
        <v>Meta Conseguida</v>
      </c>
      <c r="H61" s="360"/>
      <c r="I61" s="502"/>
      <c r="J61" s="505"/>
      <c r="K61" s="89" t="str">
        <f t="shared" si="26"/>
        <v>Introducir Meta e Resultado</v>
      </c>
      <c r="M61" s="502"/>
      <c r="N61" s="505"/>
      <c r="O61" s="89" t="str">
        <f t="shared" si="27"/>
        <v>Introducir Meta e Resultado</v>
      </c>
    </row>
    <row r="62" spans="1:15" ht="76.5">
      <c r="A62" s="58" t="s">
        <v>325</v>
      </c>
      <c r="B62" s="92" t="s">
        <v>324</v>
      </c>
      <c r="C62" s="92" t="s">
        <v>23</v>
      </c>
      <c r="D62" s="497" t="s">
        <v>490</v>
      </c>
      <c r="E62" s="530">
        <v>3</v>
      </c>
      <c r="F62" s="531">
        <v>4.1428571428571432</v>
      </c>
      <c r="G62" s="89" t="str">
        <f>+IF(AND(ISBLANK(E62),ISBLANK(F62)),"Introducir Meta e Resultado",IF(ISBLANK(E62),"Introducir Meta",IF(ISBLANK(F62),"Introducir Resultado",IF(F62&gt;=E62,"Meta Conseguida","Meta Non Conseguida"))))</f>
        <v>Meta Conseguida</v>
      </c>
      <c r="H62" s="360"/>
      <c r="I62" s="502"/>
      <c r="J62" s="505"/>
      <c r="K62" s="89" t="str">
        <f t="shared" si="26"/>
        <v>Introducir Meta e Resultado</v>
      </c>
      <c r="M62" s="502"/>
      <c r="N62" s="505"/>
      <c r="O62" s="89" t="str">
        <f t="shared" si="27"/>
        <v>Introducir Meta e Resultado</v>
      </c>
    </row>
    <row r="63" spans="1:15" ht="76.5">
      <c r="A63" s="59" t="s">
        <v>358</v>
      </c>
      <c r="B63" s="92" t="s">
        <v>326</v>
      </c>
      <c r="C63" s="93" t="s">
        <v>23</v>
      </c>
      <c r="D63" s="499" t="s">
        <v>491</v>
      </c>
      <c r="E63" s="530">
        <v>3</v>
      </c>
      <c r="F63" s="531">
        <v>3.7142857142857144</v>
      </c>
      <c r="G63" s="90" t="str">
        <f>+IF(AND(ISBLANK(E63),ISBLANK(F63)),"Introducir Meta e Resultado",IF(ISBLANK(E63),"Introducir Meta",IF(ISBLANK(F63),"Introducir Resultado",IF(F63&gt;=E63,"Meta Conseguida","Meta Non Conseguida"))))</f>
        <v>Meta Conseguida</v>
      </c>
      <c r="H63" s="360"/>
      <c r="I63" s="502"/>
      <c r="J63" s="505"/>
      <c r="K63" s="90" t="str">
        <f t="shared" si="26"/>
        <v>Introducir Meta e Resultado</v>
      </c>
      <c r="M63" s="502"/>
      <c r="N63" s="505"/>
      <c r="O63" s="90" t="str">
        <f t="shared" si="27"/>
        <v>Introducir Meta e Resultado</v>
      </c>
    </row>
    <row r="64" spans="1:15" ht="38.25">
      <c r="A64" s="105" t="s">
        <v>166</v>
      </c>
      <c r="B64" s="106" t="s">
        <v>220</v>
      </c>
      <c r="C64" s="97" t="s">
        <v>24</v>
      </c>
      <c r="D64" s="465" t="s">
        <v>327</v>
      </c>
      <c r="E64" s="552"/>
      <c r="F64" s="536"/>
      <c r="G64" s="88" t="str">
        <f>+IF(AND(ISBLANK(E64),ISBLANK(F64)),"Introducir Meta e Resultado",IF(ISBLANK(E64),"Introducir Meta",IF(ISBLANK(F64),"Introducir Resultado",IF(F64&gt;=E64,"Meta Conseguida","Meta Non Conseguida"))))</f>
        <v>Introducir Meta e Resultado</v>
      </c>
      <c r="H64" s="362"/>
      <c r="I64" s="423"/>
      <c r="J64" s="403"/>
      <c r="K64" s="88" t="str">
        <f>+IF(AND(ISBLANK(I64),ISBLANK(J64)),"Introducir Meta e Resultado",IF(ISBLANK(I64),"Introducir Meta",IF(ISBLANK(J64),"Introducir Resultado",IF(J64&gt;=I64,"Meta Conseguida","Meta Non Conseguida"))))</f>
        <v>Introducir Meta e Resultado</v>
      </c>
      <c r="L64" s="3"/>
      <c r="M64" s="423"/>
      <c r="N64" s="403"/>
      <c r="O64" s="88" t="str">
        <f>+IF(AND(ISBLANK(M64),ISBLANK(N64)),"Introducir Meta e Resultado",IF(ISBLANK(M64),"Introducir Meta",IF(ISBLANK(N64),"Introducir Resultado",IF(N64&gt;=M64,"Meta Conseguida","Meta Non Conseguida"))))</f>
        <v>Introducir Meta e Resultado</v>
      </c>
    </row>
    <row r="65" spans="1:15" ht="37.5">
      <c r="A65" s="104" t="s">
        <v>106</v>
      </c>
      <c r="B65" s="98" t="s">
        <v>25</v>
      </c>
      <c r="C65" s="98" t="s">
        <v>176</v>
      </c>
      <c r="D65" s="496" t="s">
        <v>346</v>
      </c>
      <c r="E65" s="537">
        <f>+COUNTA(E66:E69)</f>
        <v>4</v>
      </c>
      <c r="F65" s="538">
        <f>+COUNTIF(G66:G69,"Meta Conseguida")</f>
        <v>4</v>
      </c>
      <c r="G65" s="91" t="str">
        <f>+IF(F65=0,"Ningunha Meta Alcanzada",IF(F65=E65,"Meta Totalmente Alcanzada",IF(F65&gt;0,"Meta Parcialmente Alcanzada")))</f>
        <v>Meta Totalmente Alcanzada</v>
      </c>
      <c r="H65" s="360"/>
      <c r="I65" s="427">
        <f>+COUNTA(I66:I69)</f>
        <v>0</v>
      </c>
      <c r="J65" s="428">
        <f>+COUNTIF(K66:K69,"Meta Conseguida")</f>
        <v>0</v>
      </c>
      <c r="K65" s="91" t="str">
        <f>+IF(J65=0,"Ningunha Meta Alcanzada",IF(J65=I65,"Meta Totalmente Alcanzada",IF(J65&gt;0,"Meta Parcialmente Alcanzada")))</f>
        <v>Ningunha Meta Alcanzada</v>
      </c>
      <c r="M65" s="427">
        <f>+COUNTA(M66:M69)</f>
        <v>0</v>
      </c>
      <c r="N65" s="428">
        <f>+COUNTIF(O66:O69,"Meta Conseguida")</f>
        <v>0</v>
      </c>
      <c r="O65" s="91" t="str">
        <f>+IF(N65=0,"Ningunha Meta Alcanzada",IF(N65=M65,"Meta Totalmente Alcanzada",IF(N65&gt;0,"Meta Parcialmente Alcanzada")))</f>
        <v>Ningunha Meta Alcanzada</v>
      </c>
    </row>
    <row r="66" spans="1:15" ht="76.5">
      <c r="A66" s="58" t="s">
        <v>123</v>
      </c>
      <c r="B66" s="92" t="s">
        <v>209</v>
      </c>
      <c r="C66" s="92" t="s">
        <v>176</v>
      </c>
      <c r="D66" s="497" t="s">
        <v>492</v>
      </c>
      <c r="E66" s="530">
        <v>3</v>
      </c>
      <c r="F66" s="531">
        <v>3.2777777777777777</v>
      </c>
      <c r="G66" s="89" t="str">
        <f>+IF(AND(ISBLANK(E66),ISBLANK(F66)),"Introducir Meta e Resultado",IF(ISBLANK(E66),"Introducir Meta",IF(ISBLANK(F66),"Introducir Resultado",IF(F66&gt;=E66,"Meta Conseguida","Meta Non Conseguida"))))</f>
        <v>Meta Conseguida</v>
      </c>
      <c r="H66" s="360"/>
      <c r="I66" s="530"/>
      <c r="J66" s="531"/>
      <c r="K66" s="89" t="str">
        <f t="shared" ref="K66:K69" si="28">+IF(AND(ISBLANK(I66),ISBLANK(J66)),"Introducir Meta e Resultado",IF(ISBLANK(I66),"Introducir Meta",IF(ISBLANK(J66),"Introducir Resultado",IF(J66&gt;=I66,"Meta Conseguida","Meta Non Conseguida"))))</f>
        <v>Introducir Meta e Resultado</v>
      </c>
      <c r="M66" s="530"/>
      <c r="N66" s="531"/>
      <c r="O66" s="89" t="str">
        <f t="shared" ref="O66:O69" si="29">+IF(AND(ISBLANK(M66),ISBLANK(N66)),"Introducir Meta e Resultado",IF(ISBLANK(M66),"Introducir Meta",IF(ISBLANK(N66),"Introducir Resultado",IF(N66&gt;=M66,"Meta Conseguida","Meta Non Conseguida"))))</f>
        <v>Introducir Meta e Resultado</v>
      </c>
    </row>
    <row r="67" spans="1:15" ht="102">
      <c r="A67" s="58" t="s">
        <v>124</v>
      </c>
      <c r="B67" s="92" t="s">
        <v>206</v>
      </c>
      <c r="C67" s="92" t="s">
        <v>176</v>
      </c>
      <c r="D67" s="497" t="s">
        <v>493</v>
      </c>
      <c r="E67" s="530">
        <v>3</v>
      </c>
      <c r="F67" s="531">
        <v>4.63</v>
      </c>
      <c r="G67" s="89" t="str">
        <f>+IF(AND(ISBLANK(E67),ISBLANK(F67)),"Introducir Meta e Resultado",IF(ISBLANK(E67),"Introducir Meta",IF(ISBLANK(F67),"Introducir Resultado",IF(F67&gt;=E67,"Meta Conseguida","Meta Non Conseguida"))))</f>
        <v>Meta Conseguida</v>
      </c>
      <c r="H67" s="360"/>
      <c r="I67" s="530"/>
      <c r="J67" s="531"/>
      <c r="K67" s="89" t="str">
        <f t="shared" si="28"/>
        <v>Introducir Meta e Resultado</v>
      </c>
      <c r="M67" s="530"/>
      <c r="N67" s="531"/>
      <c r="O67" s="89" t="str">
        <f t="shared" si="29"/>
        <v>Introducir Meta e Resultado</v>
      </c>
    </row>
    <row r="68" spans="1:15" ht="89.25">
      <c r="A68" s="58" t="s">
        <v>125</v>
      </c>
      <c r="B68" s="92" t="s">
        <v>207</v>
      </c>
      <c r="C68" s="92" t="s">
        <v>176</v>
      </c>
      <c r="D68" s="497" t="s">
        <v>494</v>
      </c>
      <c r="E68" s="530">
        <v>3</v>
      </c>
      <c r="F68" s="531">
        <v>3.4285714285714284</v>
      </c>
      <c r="G68" s="89" t="str">
        <f>+IF(AND(ISBLANK(E68),ISBLANK(F68)),"Introducir Meta e Resultado",IF(ISBLANK(E68),"Introducir Meta",IF(ISBLANK(F68),"Introducir Resultado",IF(F68&gt;=E68,"Meta Conseguida","Meta Non Conseguida"))))</f>
        <v>Meta Conseguida</v>
      </c>
      <c r="H68" s="360"/>
      <c r="I68" s="530"/>
      <c r="J68" s="531"/>
      <c r="K68" s="89" t="str">
        <f t="shared" si="28"/>
        <v>Introducir Meta e Resultado</v>
      </c>
      <c r="M68" s="530"/>
      <c r="N68" s="531"/>
      <c r="O68" s="89" t="str">
        <f t="shared" si="29"/>
        <v>Introducir Meta e Resultado</v>
      </c>
    </row>
    <row r="69" spans="1:15" ht="102">
      <c r="A69" s="59" t="s">
        <v>126</v>
      </c>
      <c r="B69" s="93" t="s">
        <v>373</v>
      </c>
      <c r="C69" s="93" t="s">
        <v>176</v>
      </c>
      <c r="D69" s="497" t="s">
        <v>495</v>
      </c>
      <c r="E69" s="530">
        <v>3</v>
      </c>
      <c r="F69" s="531">
        <v>4.08</v>
      </c>
      <c r="G69" s="89" t="str">
        <f>+IF(AND(ISBLANK(E69),ISBLANK(F69)),"Introducir Meta e Resultado",IF(ISBLANK(E69),"Introducir Meta",IF(ISBLANK(F69),"Introducir Resultado",IF(F69&gt;=E69,"Meta Conseguida","Meta Non Conseguida"))))</f>
        <v>Meta Conseguida</v>
      </c>
      <c r="H69" s="360"/>
      <c r="I69" s="530"/>
      <c r="J69" s="531"/>
      <c r="K69" s="89" t="str">
        <f t="shared" si="28"/>
        <v>Introducir Meta e Resultado</v>
      </c>
      <c r="M69" s="530"/>
      <c r="N69" s="531"/>
      <c r="O69" s="89" t="str">
        <f t="shared" si="29"/>
        <v>Introducir Meta e Resultado</v>
      </c>
    </row>
    <row r="70" spans="1:15" ht="25.5">
      <c r="A70" s="105" t="s">
        <v>110</v>
      </c>
      <c r="B70" s="106" t="s">
        <v>307</v>
      </c>
      <c r="C70" s="106" t="s">
        <v>29</v>
      </c>
      <c r="D70" s="486" t="s">
        <v>308</v>
      </c>
      <c r="E70" s="487" t="s">
        <v>179</v>
      </c>
      <c r="F70" s="506">
        <v>3</v>
      </c>
      <c r="G70" s="94" t="str">
        <f>+IF(ISBLANK(F70),"Introducir Resultado","Indicador Completado")</f>
        <v>Indicador Completado</v>
      </c>
      <c r="H70" s="3"/>
      <c r="I70" s="487" t="s">
        <v>179</v>
      </c>
      <c r="J70" s="488"/>
      <c r="K70" s="94" t="str">
        <f>+IF(ISBLANK(J70),"Introducir Resultado","Indicador Completado")</f>
        <v>Introducir Resultado</v>
      </c>
      <c r="M70" s="487" t="s">
        <v>179</v>
      </c>
      <c r="N70" s="488"/>
      <c r="O70" s="94" t="str">
        <f>+IF(ISBLANK(N70),"Introducir Resultado","Indicador Completado")</f>
        <v>Introducir Resultado</v>
      </c>
    </row>
    <row r="71" spans="1:15" ht="76.5">
      <c r="A71" s="105" t="s">
        <v>111</v>
      </c>
      <c r="B71" s="106" t="s">
        <v>185</v>
      </c>
      <c r="C71" s="106" t="s">
        <v>31</v>
      </c>
      <c r="D71" s="486" t="s">
        <v>496</v>
      </c>
      <c r="E71" s="507">
        <v>6</v>
      </c>
      <c r="F71" s="506">
        <v>8.2413877954288388</v>
      </c>
      <c r="G71" s="88" t="str">
        <f>+IF(AND(ISBLANK(E71),ISBLANK(F71)),"Introducir Meta e Resultado",IF(ISBLANK(E71),"Introducir Meta",IF(ISBLANK(F71),"Introducir Resultado",IF(F71&gt;=E71,"Meta Conseguida","Meta Non Conseguida"))))</f>
        <v>Meta Conseguida</v>
      </c>
      <c r="H71" s="3"/>
      <c r="I71" s="507"/>
      <c r="J71" s="506"/>
      <c r="K71" s="88" t="str">
        <f>+IF(AND(ISBLANK(I71),ISBLANK(J71)),"Introducir Meta e Resultado",IF(ISBLANK(I71),"Introducir Meta",IF(ISBLANK(J71),"Introducir Resultado",IF(J71&gt;=I71,"Meta Conseguida","Meta Non Conseguida"))))</f>
        <v>Introducir Meta e Resultado</v>
      </c>
      <c r="M71" s="507"/>
      <c r="N71" s="506"/>
      <c r="O71" s="88" t="str">
        <f>+IF(AND(ISBLANK(M71),ISBLANK(N71)),"Introducir Meta e Resultado",IF(ISBLANK(M71),"Introducir Meta",IF(ISBLANK(N71),"Introducir Resultado",IF(N71&gt;=M71,"Meta Conseguida","Meta Non Conseguida"))))</f>
        <v>Introducir Meta e Resultado</v>
      </c>
    </row>
    <row r="72" spans="1:15" ht="25.5">
      <c r="A72" s="105" t="s">
        <v>112</v>
      </c>
      <c r="B72" s="106" t="s">
        <v>221</v>
      </c>
      <c r="C72" s="106" t="s">
        <v>23</v>
      </c>
      <c r="D72" s="486" t="s">
        <v>332</v>
      </c>
      <c r="E72" s="508" t="s">
        <v>179</v>
      </c>
      <c r="F72" s="543">
        <v>229</v>
      </c>
      <c r="G72" s="94" t="str">
        <f>+IF(ISBLANK(F72),"Introducir Resultado","Indicador Completado")</f>
        <v>Indicador Completado</v>
      </c>
      <c r="H72" s="3"/>
      <c r="I72" s="508" t="s">
        <v>179</v>
      </c>
      <c r="J72" s="509"/>
      <c r="K72" s="94" t="str">
        <f>+IF(ISBLANK(J72),"Introducir Resultado","Indicador Completado")</f>
        <v>Introducir Resultado</v>
      </c>
      <c r="M72" s="508" t="s">
        <v>179</v>
      </c>
      <c r="N72" s="509"/>
      <c r="O72" s="94" t="str">
        <f>+IF(ISBLANK(N72),"Introducir Resultado","Indicador Completado")</f>
        <v>Introducir Resultado</v>
      </c>
    </row>
    <row r="73" spans="1:15" ht="51">
      <c r="A73" s="105" t="s">
        <v>113</v>
      </c>
      <c r="B73" s="106" t="s">
        <v>265</v>
      </c>
      <c r="C73" s="106" t="s">
        <v>23</v>
      </c>
      <c r="D73" s="486" t="s">
        <v>328</v>
      </c>
      <c r="E73" s="552">
        <v>3</v>
      </c>
      <c r="F73" s="544">
        <v>1.5</v>
      </c>
      <c r="G73" s="94" t="str">
        <f>+IF(AND(ISBLANK(E73),ISBLANK(F73)),"Introducir Meta e Resultado",IF(ISBLANK(E73),"Introducir Meta",IF(ISBLANK(F73),"Introducir Resultado",IF(F73&gt;=E73,"Meta Conseguida","Meta Non Conseguida"))))</f>
        <v>Meta Non Conseguida</v>
      </c>
      <c r="H73" s="3"/>
      <c r="I73" s="507"/>
      <c r="J73" s="506"/>
      <c r="K73" s="94" t="str">
        <f>+IF(AND(ISBLANK(I73),ISBLANK(J73)),"Introducir Meta e Resultado",IF(ISBLANK(I73),"Introducir Meta",IF(ISBLANK(J73),"Introducir Resultado",IF(J73&gt;=I73,"Meta Conseguida","Meta Non Conseguida"))))</f>
        <v>Introducir Meta e Resultado</v>
      </c>
      <c r="M73" s="507"/>
      <c r="N73" s="506"/>
      <c r="O73" s="94" t="str">
        <f>+IF(AND(ISBLANK(M73),ISBLANK(N73)),"Introducir Meta e Resultado",IF(ISBLANK(M73),"Introducir Meta",IF(ISBLANK(N73),"Introducir Resultado",IF(N73&gt;=M73,"Meta Conseguida","Meta Non Conseguida"))))</f>
        <v>Introducir Meta e Resultado</v>
      </c>
    </row>
    <row r="74" spans="1:15" ht="76.5">
      <c r="A74" s="105" t="s">
        <v>114</v>
      </c>
      <c r="B74" s="106" t="s">
        <v>208</v>
      </c>
      <c r="C74" s="106" t="s">
        <v>24</v>
      </c>
      <c r="D74" s="486" t="s">
        <v>497</v>
      </c>
      <c r="E74" s="552">
        <v>3</v>
      </c>
      <c r="F74" s="414">
        <v>3.9333333333333331</v>
      </c>
      <c r="G74" s="88" t="str">
        <f>+IF(AND(ISBLANK(E74),ISBLANK(F74)),"Introducir Meta e Resultado",IF(ISBLANK(E74),"Introducir Meta",IF(ISBLANK(F74),"Introducir Resultado",IF(F74&gt;=E74,"Meta Conseguida","Meta Non Conseguida"))))</f>
        <v>Meta Conseguida</v>
      </c>
      <c r="H74" s="3"/>
      <c r="I74" s="507"/>
      <c r="J74" s="414"/>
      <c r="K74" s="88" t="str">
        <f>+IF(AND(ISBLANK(I74),ISBLANK(J74)),"Introducir Meta e Resultado",IF(ISBLANK(I74),"Introducir Meta",IF(ISBLANK(J74),"Introducir Resultado",IF(J74&gt;=I74,"Meta Conseguida","Meta Non Conseguida"))))</f>
        <v>Introducir Meta e Resultado</v>
      </c>
      <c r="M74" s="507"/>
      <c r="N74" s="414"/>
      <c r="O74" s="88" t="str">
        <f>+IF(AND(ISBLANK(M74),ISBLANK(N74)),"Introducir Meta e Resultado",IF(ISBLANK(M74),"Introducir Meta",IF(ISBLANK(N74),"Introducir Resultado",IF(N74&gt;=M74,"Meta Conseguida","Meta Non Conseguida"))))</f>
        <v>Introducir Meta e Resultado</v>
      </c>
    </row>
    <row r="75" spans="1:15" ht="37.5">
      <c r="A75" s="104" t="s">
        <v>115</v>
      </c>
      <c r="B75" s="98" t="s">
        <v>329</v>
      </c>
      <c r="C75" s="98" t="s">
        <v>9</v>
      </c>
      <c r="D75" s="496" t="s">
        <v>347</v>
      </c>
      <c r="E75" s="429">
        <f>+COUNTA(E76:E79)</f>
        <v>4</v>
      </c>
      <c r="F75" s="428">
        <f>+COUNTIF(G76:G79,"Meta Conseguida")</f>
        <v>4</v>
      </c>
      <c r="G75" s="91" t="str">
        <f>+IF(F75=0,"Ningunha Meta Alcanzada",IF(F75=E75,"Meta Totalmente Alcanzada",IF(F75&gt;0,"Meta Parcialmente Alcanzada")))</f>
        <v>Meta Totalmente Alcanzada</v>
      </c>
      <c r="H75" s="360"/>
      <c r="I75" s="429">
        <f>+COUNTA(I76:I79)</f>
        <v>0</v>
      </c>
      <c r="J75" s="428">
        <f>+COUNTIF(K76:K79,"Meta Conseguida")</f>
        <v>0</v>
      </c>
      <c r="K75" s="91" t="str">
        <f>+IF(J75=0,"Ningunha Meta Alcanzada",IF(J75=I75,"Meta Totalmente Alcanzada",IF(J75&gt;0,"Meta Parcialmente Alcanzada")))</f>
        <v>Ningunha Meta Alcanzada</v>
      </c>
      <c r="M75" s="429">
        <f>+COUNTA(M76:M79)</f>
        <v>0</v>
      </c>
      <c r="N75" s="428">
        <f>+COUNTIF(O76:O79,"Meta Conseguida")</f>
        <v>0</v>
      </c>
      <c r="O75" s="91" t="str">
        <f>+IF(N75=0,"Ningunha Meta Alcanzada",IF(N75=M75,"Meta Totalmente Alcanzada",IF(N75&gt;0,"Meta Parcialmente Alcanzada")))</f>
        <v>Ningunha Meta Alcanzada</v>
      </c>
    </row>
    <row r="76" spans="1:15" ht="76.5">
      <c r="A76" s="58" t="s">
        <v>151</v>
      </c>
      <c r="B76" s="92" t="s">
        <v>213</v>
      </c>
      <c r="C76" s="67" t="s">
        <v>9</v>
      </c>
      <c r="D76" s="497" t="s">
        <v>498</v>
      </c>
      <c r="E76" s="530">
        <v>3</v>
      </c>
      <c r="F76" s="531">
        <v>3.5714285714285716</v>
      </c>
      <c r="G76" s="89" t="str">
        <f t="shared" ref="G76:G81" si="30">+IF(AND(ISBLANK(E76),ISBLANK(F76)),"Introducir Meta e Resultado",IF(ISBLANK(E76),"Introducir Meta",IF(ISBLANK(F76),"Introducir Resultado",IF(F76&gt;=E76,"Meta Conseguida","Meta Non Conseguida"))))</f>
        <v>Meta Conseguida</v>
      </c>
      <c r="H76" s="360"/>
      <c r="I76" s="530"/>
      <c r="J76" s="531"/>
      <c r="K76" s="89" t="str">
        <f t="shared" ref="K76:K79" si="31">+IF(AND(ISBLANK(I76),ISBLANK(J76)),"Introducir Meta e Resultado",IF(ISBLANK(I76),"Introducir Meta",IF(ISBLANK(J76),"Introducir Resultado",IF(J76&gt;=I76,"Meta Conseguida","Meta Non Conseguida"))))</f>
        <v>Introducir Meta e Resultado</v>
      </c>
      <c r="M76" s="530"/>
      <c r="N76" s="531"/>
      <c r="O76" s="89" t="str">
        <f t="shared" ref="O76:O79" si="32">+IF(AND(ISBLANK(M76),ISBLANK(N76)),"Introducir Meta e Resultado",IF(ISBLANK(M76),"Introducir Meta",IF(ISBLANK(N76),"Introducir Resultado",IF(N76&gt;=M76,"Meta Conseguida","Meta Non Conseguida"))))</f>
        <v>Introducir Meta e Resultado</v>
      </c>
    </row>
    <row r="77" spans="1:15" ht="76.5">
      <c r="A77" s="58" t="s">
        <v>152</v>
      </c>
      <c r="B77" s="92" t="s">
        <v>214</v>
      </c>
      <c r="C77" s="67" t="s">
        <v>9</v>
      </c>
      <c r="D77" s="497" t="s">
        <v>499</v>
      </c>
      <c r="E77" s="530">
        <v>3</v>
      </c>
      <c r="F77" s="531">
        <v>4.47</v>
      </c>
      <c r="G77" s="89" t="str">
        <f t="shared" si="30"/>
        <v>Meta Conseguida</v>
      </c>
      <c r="H77" s="360"/>
      <c r="I77" s="530"/>
      <c r="J77" s="531"/>
      <c r="K77" s="89" t="str">
        <f t="shared" si="31"/>
        <v>Introducir Meta e Resultado</v>
      </c>
      <c r="M77" s="530"/>
      <c r="N77" s="531"/>
      <c r="O77" s="89" t="str">
        <f t="shared" si="32"/>
        <v>Introducir Meta e Resultado</v>
      </c>
    </row>
    <row r="78" spans="1:15" ht="76.5">
      <c r="A78" s="58" t="s">
        <v>177</v>
      </c>
      <c r="B78" s="92" t="s">
        <v>215</v>
      </c>
      <c r="C78" s="67" t="s">
        <v>9</v>
      </c>
      <c r="D78" s="497" t="s">
        <v>500</v>
      </c>
      <c r="E78" s="530">
        <v>3</v>
      </c>
      <c r="F78" s="531">
        <v>4.0714285714285712</v>
      </c>
      <c r="G78" s="89" t="str">
        <f t="shared" si="30"/>
        <v>Meta Conseguida</v>
      </c>
      <c r="H78" s="360"/>
      <c r="I78" s="530"/>
      <c r="J78" s="531"/>
      <c r="K78" s="89" t="str">
        <f t="shared" si="31"/>
        <v>Introducir Meta e Resultado</v>
      </c>
      <c r="M78" s="530"/>
      <c r="N78" s="531"/>
      <c r="O78" s="89" t="str">
        <f t="shared" si="32"/>
        <v>Introducir Meta e Resultado</v>
      </c>
    </row>
    <row r="79" spans="1:15" ht="76.5">
      <c r="A79" s="59" t="s">
        <v>178</v>
      </c>
      <c r="B79" s="93" t="s">
        <v>374</v>
      </c>
      <c r="C79" s="66" t="s">
        <v>9</v>
      </c>
      <c r="D79" s="497" t="s">
        <v>501</v>
      </c>
      <c r="E79" s="540">
        <v>3</v>
      </c>
      <c r="F79" s="534">
        <v>3.05</v>
      </c>
      <c r="G79" s="90" t="str">
        <f t="shared" si="30"/>
        <v>Meta Conseguida</v>
      </c>
      <c r="H79" s="360"/>
      <c r="I79" s="540"/>
      <c r="J79" s="534"/>
      <c r="K79" s="90" t="str">
        <f t="shared" si="31"/>
        <v>Introducir Meta e Resultado</v>
      </c>
      <c r="M79" s="540"/>
      <c r="N79" s="534"/>
      <c r="O79" s="90" t="str">
        <f t="shared" si="32"/>
        <v>Introducir Meta e Resultado</v>
      </c>
    </row>
    <row r="80" spans="1:15" ht="51">
      <c r="A80" s="105" t="s">
        <v>129</v>
      </c>
      <c r="B80" s="106" t="s">
        <v>133</v>
      </c>
      <c r="C80" s="106" t="s">
        <v>153</v>
      </c>
      <c r="D80" s="510" t="s">
        <v>330</v>
      </c>
      <c r="E80" s="470">
        <v>1</v>
      </c>
      <c r="F80" s="403">
        <v>1</v>
      </c>
      <c r="G80" s="94" t="str">
        <f t="shared" si="30"/>
        <v>Meta Conseguida</v>
      </c>
      <c r="H80" s="3"/>
      <c r="I80" s="511"/>
      <c r="J80" s="403"/>
      <c r="K80" s="94" t="str">
        <f>+IF(AND(ISBLANK(I80),ISBLANK(J80)),"Introducir Meta e Resultado",IF(ISBLANK(I80),"Introducir Meta",IF(ISBLANK(J80),"Introducir Resultado",IF(J80&gt;=I80,"Meta Conseguida","Meta Non Conseguida"))))</f>
        <v>Introducir Meta e Resultado</v>
      </c>
      <c r="M80" s="511"/>
      <c r="N80" s="403"/>
      <c r="O80" s="94" t="str">
        <f>+IF(AND(ISBLANK(M80),ISBLANK(N80)),"Introducir Meta e Resultado",IF(ISBLANK(M80),"Introducir Meta",IF(ISBLANK(N80),"Introducir Resultado",IF(N80&gt;=M80,"Meta Conseguida","Meta Non Conseguida"))))</f>
        <v>Introducir Meta e Resultado</v>
      </c>
    </row>
    <row r="81" spans="1:15" ht="76.5">
      <c r="A81" s="105" t="s">
        <v>130</v>
      </c>
      <c r="B81" s="106" t="s">
        <v>57</v>
      </c>
      <c r="C81" s="106" t="s">
        <v>7</v>
      </c>
      <c r="D81" s="486" t="s">
        <v>502</v>
      </c>
      <c r="E81" s="552">
        <v>4</v>
      </c>
      <c r="F81" s="414">
        <v>4.18</v>
      </c>
      <c r="G81" s="88" t="str">
        <f t="shared" si="30"/>
        <v>Meta Conseguida</v>
      </c>
      <c r="H81" s="3"/>
      <c r="I81" s="507"/>
      <c r="J81" s="414"/>
      <c r="K81" s="88" t="str">
        <f>+IF(AND(ISBLANK(I81),ISBLANK(J81)),"Introducir Meta e Resultado",IF(ISBLANK(I81),"Introducir Meta",IF(ISBLANK(J81),"Introducir Resultado",IF(J81&gt;=I81,"Meta Conseguida","Meta Non Conseguida"))))</f>
        <v>Introducir Meta e Resultado</v>
      </c>
      <c r="M81" s="507"/>
      <c r="N81" s="414"/>
      <c r="O81" s="88" t="str">
        <f>+IF(AND(ISBLANK(M81),ISBLANK(N81)),"Introducir Meta e Resultado",IF(ISBLANK(M81),"Introducir Meta",IF(ISBLANK(N81),"Introducir Resultado",IF(N81&gt;=M81,"Meta Conseguida","Meta Non Conseguida"))))</f>
        <v>Introducir Meta e Resultado</v>
      </c>
    </row>
    <row r="82" spans="1:15" ht="37.5">
      <c r="A82" s="104" t="s">
        <v>167</v>
      </c>
      <c r="B82" s="98" t="s">
        <v>266</v>
      </c>
      <c r="C82" s="98" t="s">
        <v>11</v>
      </c>
      <c r="D82" s="496" t="s">
        <v>348</v>
      </c>
      <c r="E82" s="427">
        <f>+COUNTA(E83:E86)</f>
        <v>4</v>
      </c>
      <c r="F82" s="428">
        <f>+COUNTIF(G83:G86,"Meta Conseguida")</f>
        <v>3</v>
      </c>
      <c r="G82" s="91" t="str">
        <f>+IF(F82=0,"Ningunha Meta Alcanzada",IF(F82=E82,"Meta Totalmente Alcanzada",IF(F82&gt;0,"Meta Parcialmente Alcanzada")))</f>
        <v>Meta Parcialmente Alcanzada</v>
      </c>
      <c r="H82" s="360"/>
      <c r="I82" s="427">
        <f>+COUNTA(I83:I86)</f>
        <v>0</v>
      </c>
      <c r="J82" s="428">
        <f>+COUNTIF(K83:K86,"Meta Conseguida")</f>
        <v>0</v>
      </c>
      <c r="K82" s="91" t="str">
        <f>+IF(J82=0,"Ningunha Meta Alcanzada",IF(J82=I82,"Meta Totalmente Alcanzada",IF(J82&gt;0,"Meta Parcialmente Alcanzada")))</f>
        <v>Ningunha Meta Alcanzada</v>
      </c>
      <c r="M82" s="427">
        <f>+COUNTA(M83:M86)</f>
        <v>0</v>
      </c>
      <c r="N82" s="428">
        <f>+COUNTIF(O83:O86,"Meta Conseguida")</f>
        <v>0</v>
      </c>
      <c r="O82" s="91" t="str">
        <f>+IF(N82=0,"Ningunha Meta Alcanzada",IF(N82=M82,"Meta Totalmente Alcanzada",IF(N82&gt;0,"Meta Parcialmente Alcanzada")))</f>
        <v>Ningunha Meta Alcanzada</v>
      </c>
    </row>
    <row r="83" spans="1:15" ht="76.5">
      <c r="A83" s="58" t="s">
        <v>267</v>
      </c>
      <c r="B83" s="92" t="s">
        <v>268</v>
      </c>
      <c r="C83" s="92" t="s">
        <v>11</v>
      </c>
      <c r="D83" s="497" t="s">
        <v>503</v>
      </c>
      <c r="E83" s="530">
        <v>3</v>
      </c>
      <c r="F83" s="531">
        <v>2.3111111111111109</v>
      </c>
      <c r="G83" s="89" t="str">
        <f>+IF(AND(ISBLANK(E83),ISBLANK(F83)),"Introducir Meta e Resultado",IF(ISBLANK(E83),"Introducir Meta",IF(ISBLANK(F83),"Introducir Resultado",IF(F83&gt;=E83,"Meta Conseguida","Meta Non Conseguida"))))</f>
        <v>Meta Non Conseguida</v>
      </c>
      <c r="H83" s="360"/>
      <c r="I83" s="530"/>
      <c r="J83" s="531"/>
      <c r="K83" s="89" t="str">
        <f t="shared" ref="K83:K86" si="33">+IF(AND(ISBLANK(I83),ISBLANK(J83)),"Introducir Meta e Resultado",IF(ISBLANK(I83),"Introducir Meta",IF(ISBLANK(J83),"Introducir Resultado",IF(J83&gt;=I83,"Meta Conseguida","Meta Non Conseguida"))))</f>
        <v>Introducir Meta e Resultado</v>
      </c>
      <c r="M83" s="530"/>
      <c r="N83" s="531"/>
      <c r="O83" s="89" t="str">
        <f t="shared" ref="O83:O86" si="34">+IF(AND(ISBLANK(M83),ISBLANK(N83)),"Introducir Meta e Resultado",IF(ISBLANK(M83),"Introducir Meta",IF(ISBLANK(N83),"Introducir Resultado",IF(N83&gt;=M83,"Meta Conseguida","Meta Non Conseguida"))))</f>
        <v>Introducir Meta e Resultado</v>
      </c>
    </row>
    <row r="84" spans="1:15" ht="76.5">
      <c r="A84" s="58" t="s">
        <v>269</v>
      </c>
      <c r="B84" s="92" t="s">
        <v>270</v>
      </c>
      <c r="C84" s="92" t="s">
        <v>11</v>
      </c>
      <c r="D84" s="497" t="s">
        <v>504</v>
      </c>
      <c r="E84" s="530">
        <v>3</v>
      </c>
      <c r="F84" s="531">
        <v>4.37</v>
      </c>
      <c r="G84" s="89" t="str">
        <f>+IF(AND(ISBLANK(E84),ISBLANK(F84)),"Introducir Meta e Resultado",IF(ISBLANK(E84),"Introducir Meta",IF(ISBLANK(F84),"Introducir Resultado",IF(F84&gt;=E84,"Meta Conseguida","Meta Non Conseguida"))))</f>
        <v>Meta Conseguida</v>
      </c>
      <c r="H84" s="360"/>
      <c r="I84" s="530"/>
      <c r="J84" s="531"/>
      <c r="K84" s="89" t="str">
        <f t="shared" si="33"/>
        <v>Introducir Meta e Resultado</v>
      </c>
      <c r="M84" s="530"/>
      <c r="N84" s="531"/>
      <c r="O84" s="89" t="str">
        <f t="shared" si="34"/>
        <v>Introducir Meta e Resultado</v>
      </c>
    </row>
    <row r="85" spans="1:15" ht="89.25">
      <c r="A85" s="58" t="s">
        <v>272</v>
      </c>
      <c r="B85" s="92" t="s">
        <v>271</v>
      </c>
      <c r="C85" s="92" t="s">
        <v>11</v>
      </c>
      <c r="D85" s="497" t="s">
        <v>505</v>
      </c>
      <c r="E85" s="530">
        <v>3</v>
      </c>
      <c r="F85" s="531">
        <v>3.7692307692307692</v>
      </c>
      <c r="G85" s="89" t="str">
        <f>+IF(AND(ISBLANK(E85),ISBLANK(F85)),"Introducir Meta e Resultado",IF(ISBLANK(E85),"Introducir Meta",IF(ISBLANK(F85),"Introducir Resultado",IF(F85&gt;=E85,"Meta Conseguida","Meta Non Conseguida"))))</f>
        <v>Meta Conseguida</v>
      </c>
      <c r="H85" s="360"/>
      <c r="I85" s="530"/>
      <c r="J85" s="531"/>
      <c r="K85" s="89" t="str">
        <f t="shared" si="33"/>
        <v>Introducir Meta e Resultado</v>
      </c>
      <c r="M85" s="530"/>
      <c r="N85" s="531"/>
      <c r="O85" s="89" t="str">
        <f t="shared" si="34"/>
        <v>Introducir Meta e Resultado</v>
      </c>
    </row>
    <row r="86" spans="1:15" ht="76.5">
      <c r="A86" s="59" t="s">
        <v>272</v>
      </c>
      <c r="B86" s="92" t="s">
        <v>375</v>
      </c>
      <c r="C86" s="93" t="s">
        <v>11</v>
      </c>
      <c r="D86" s="497" t="s">
        <v>506</v>
      </c>
      <c r="E86" s="530">
        <v>3</v>
      </c>
      <c r="F86" s="531">
        <v>4.3</v>
      </c>
      <c r="G86" s="89" t="str">
        <f>+IF(AND(ISBLANK(E86),ISBLANK(F86)),"Introducir Meta e Resultado",IF(ISBLANK(E86),"Introducir Meta",IF(ISBLANK(F86),"Introducir Resultado",IF(F86&gt;=E86,"Meta Conseguida","Meta Non Conseguida"))))</f>
        <v>Meta Conseguida</v>
      </c>
      <c r="H86" s="360"/>
      <c r="I86" s="530"/>
      <c r="J86" s="531"/>
      <c r="K86" s="89" t="str">
        <f t="shared" si="33"/>
        <v>Introducir Meta e Resultado</v>
      </c>
      <c r="M86" s="530"/>
      <c r="N86" s="531"/>
      <c r="O86" s="89" t="str">
        <f t="shared" si="34"/>
        <v>Introducir Meta e Resultado</v>
      </c>
    </row>
    <row r="87" spans="1:15" ht="63.75">
      <c r="A87" s="107" t="s">
        <v>168</v>
      </c>
      <c r="B87" s="108" t="s">
        <v>216</v>
      </c>
      <c r="C87" s="108" t="s">
        <v>302</v>
      </c>
      <c r="D87" s="512" t="s">
        <v>507</v>
      </c>
      <c r="E87" s="513" t="s">
        <v>179</v>
      </c>
      <c r="F87" s="514">
        <v>229</v>
      </c>
      <c r="G87" s="94" t="str">
        <f>+IF(ISBLANK(F87),"Introducir Resultado","Indicador Completado")</f>
        <v>Indicador Completado</v>
      </c>
      <c r="H87" s="3"/>
      <c r="I87" s="513" t="s">
        <v>179</v>
      </c>
      <c r="J87" s="514"/>
      <c r="K87" s="94" t="str">
        <f t="shared" ref="K87:K88" si="35">+IF(ISBLANK(J87),"Introducir Resultado","Indicador Completado")</f>
        <v>Introducir Resultado</v>
      </c>
      <c r="M87" s="513" t="s">
        <v>179</v>
      </c>
      <c r="N87" s="514"/>
      <c r="O87" s="94" t="str">
        <f t="shared" ref="O87:O88" si="36">+IF(ISBLANK(N87),"Introducir Resultado","Indicador Completado")</f>
        <v>Introducir Resultado</v>
      </c>
    </row>
    <row r="88" spans="1:15" ht="63.75">
      <c r="A88" s="107" t="s">
        <v>274</v>
      </c>
      <c r="B88" s="108" t="s">
        <v>169</v>
      </c>
      <c r="C88" s="108" t="s">
        <v>7</v>
      </c>
      <c r="D88" s="512" t="s">
        <v>508</v>
      </c>
      <c r="E88" s="513" t="s">
        <v>179</v>
      </c>
      <c r="F88" s="514">
        <v>37</v>
      </c>
      <c r="G88" s="94" t="str">
        <f>+IF(ISBLANK(F88),"Introducir Resultado","Indicador Completado")</f>
        <v>Indicador Completado</v>
      </c>
      <c r="H88" s="3"/>
      <c r="I88" s="513" t="s">
        <v>179</v>
      </c>
      <c r="J88" s="514"/>
      <c r="K88" s="94" t="str">
        <f t="shared" si="35"/>
        <v>Introducir Resultado</v>
      </c>
      <c r="M88" s="513" t="s">
        <v>179</v>
      </c>
      <c r="N88" s="514"/>
      <c r="O88" s="94" t="str">
        <f t="shared" si="36"/>
        <v>Introducir Resultado</v>
      </c>
    </row>
    <row r="89" spans="1:15" s="52" customFormat="1" ht="18.75" customHeight="1" thickBot="1">
      <c r="A89" s="358"/>
      <c r="B89" s="359"/>
      <c r="C89" s="359"/>
      <c r="D89" s="515"/>
      <c r="E89" s="493"/>
      <c r="F89" s="516"/>
      <c r="G89" s="27"/>
      <c r="H89" s="2"/>
      <c r="I89" s="493"/>
      <c r="J89" s="516"/>
      <c r="K89" s="27"/>
      <c r="L89" s="2"/>
      <c r="M89" s="493"/>
      <c r="N89" s="516"/>
      <c r="O89" s="27"/>
    </row>
    <row r="90" spans="1:15" ht="18.75" customHeight="1" thickBot="1">
      <c r="A90" s="40" t="s">
        <v>26</v>
      </c>
      <c r="B90" s="41"/>
      <c r="C90" s="41"/>
      <c r="D90" s="517"/>
      <c r="E90" s="518"/>
      <c r="F90" s="518"/>
      <c r="G90" s="43"/>
      <c r="H90" s="52"/>
      <c r="I90" s="518"/>
      <c r="J90" s="518"/>
      <c r="K90" s="43"/>
      <c r="L90" s="52"/>
      <c r="M90" s="518"/>
      <c r="N90" s="518"/>
      <c r="O90" s="43"/>
    </row>
    <row r="91" spans="1:15" ht="24.95" customHeight="1">
      <c r="A91" s="96"/>
      <c r="B91" s="183"/>
      <c r="C91" s="183"/>
      <c r="D91" s="451"/>
      <c r="E91" s="493"/>
      <c r="F91" s="493"/>
      <c r="G91" s="27"/>
      <c r="I91" s="493"/>
      <c r="J91" s="493"/>
      <c r="K91" s="27"/>
      <c r="M91" s="493"/>
      <c r="N91" s="493"/>
      <c r="O91" s="27"/>
    </row>
    <row r="92" spans="1:15" ht="37.5">
      <c r="A92" s="104" t="s">
        <v>131</v>
      </c>
      <c r="B92" s="98" t="s">
        <v>376</v>
      </c>
      <c r="C92" s="98" t="s">
        <v>34</v>
      </c>
      <c r="D92" s="519" t="s">
        <v>349</v>
      </c>
      <c r="E92" s="425">
        <f>+COUNTA(G93:G106)-COUNTIF(G93:G103,"Non hai indicador")-COUNTIF(G93:G103,"Introducir Meta e Resultado")</f>
        <v>14</v>
      </c>
      <c r="F92" s="426">
        <f>+COUNTIF(G93:G106,"Meta Conseguida")</f>
        <v>6</v>
      </c>
      <c r="G92" s="91" t="str">
        <f>+IF(F92=0,"Ningunha Meta Alcanzada",IF(F92=E92,"Meta Totalmente Alcanzada",IF(F92&gt;0,"Meta Parcialmente Alcanzada")))</f>
        <v>Meta Parcialmente Alcanzada</v>
      </c>
      <c r="I92" s="425">
        <f>+COUNTA(K93:K103)-COUNTIF(K93:K103,"Non hai indicador")-COUNTIF(K93:K103,"Introducir Meta e Resultado")</f>
        <v>0</v>
      </c>
      <c r="J92" s="426">
        <f>+COUNTIF(K93:K103,"Meta Conseguida")</f>
        <v>0</v>
      </c>
      <c r="K92" s="91" t="str">
        <f>+IF(J92=0,"Ningunha Meta Alcanzada",IF(J92=I92,"Meta Totalmente Alcanzada",IF(J92&gt;0,"Meta Parcialmente Alcanzada")))</f>
        <v>Ningunha Meta Alcanzada</v>
      </c>
      <c r="M92" s="425">
        <f>+COUNTA(O93:O103)-COUNTIF(O93:O103,"Non hai indicador")-COUNTIF(O93:O103,"Introducir Meta e Resultado")</f>
        <v>0</v>
      </c>
      <c r="N92" s="426">
        <f>+COUNTIF(O93:O103,"Meta Conseguida")</f>
        <v>0</v>
      </c>
      <c r="O92" s="91" t="str">
        <f>+IF(N92=0,"Ningunha Meta Alcanzada",IF(N92=M92,"Meta Totalmente Alcanzada",IF(N92&gt;0,"Meta Parcialmente Alcanzada")))</f>
        <v>Ningunha Meta Alcanzada</v>
      </c>
    </row>
    <row r="93" spans="1:15" ht="31.5">
      <c r="A93" s="58" t="s">
        <v>517</v>
      </c>
      <c r="B93" s="92" t="s">
        <v>94</v>
      </c>
      <c r="C93" s="67" t="s">
        <v>34</v>
      </c>
      <c r="D93" s="460" t="s">
        <v>518</v>
      </c>
      <c r="E93" s="548">
        <v>0.9</v>
      </c>
      <c r="F93" s="555">
        <v>0.82</v>
      </c>
      <c r="G93" s="89" t="str">
        <f t="shared" ref="G93:G106" si="37">+IF(AND(ISBLANK(E93),ISBLANK(F93)),"Introducir Meta e Resultado",IF(ISBLANK(E93),"Introducir Meta",IF(ISBLANK(F93),"Introducir Resultado",IF(F93&gt;=E93,"Meta Conseguida","Meta Non Conseguida"))))</f>
        <v>Meta Non Conseguida</v>
      </c>
      <c r="I93" s="418"/>
      <c r="J93" s="419"/>
      <c r="K93" s="89" t="str">
        <f t="shared" ref="K93:K103" si="38">+IF(AND(ISBLANK(I93),ISBLANK(J93)),"Introducir Meta e Resultado",IF(ISBLANK(I93),"Introducir Meta",IF(ISBLANK(J93),"Introducir Resultado",IF(J93&gt;=I93,"Meta Conseguida","Meta Non Conseguida"))))</f>
        <v>Introducir Meta e Resultado</v>
      </c>
      <c r="M93" s="418"/>
      <c r="N93" s="419"/>
      <c r="O93" s="89" t="str">
        <f t="shared" ref="O93:O103" si="39">+IF(AND(ISBLANK(M93),ISBLANK(N93)),"Introducir Meta e Resultado",IF(ISBLANK(M93),"Introducir Meta",IF(ISBLANK(N93),"Introducir Resultado",IF(N93&gt;=M93,"Meta Conseguida","Meta Non Conseguida"))))</f>
        <v>Introducir Meta e Resultado</v>
      </c>
    </row>
    <row r="94" spans="1:15" ht="31.5">
      <c r="A94" s="58" t="s">
        <v>137</v>
      </c>
      <c r="B94" s="92" t="s">
        <v>93</v>
      </c>
      <c r="C94" s="67" t="s">
        <v>34</v>
      </c>
      <c r="D94" s="460" t="s">
        <v>519</v>
      </c>
      <c r="E94" s="548">
        <v>0.85</v>
      </c>
      <c r="F94" s="547">
        <v>0.88719999999999999</v>
      </c>
      <c r="G94" s="89" t="str">
        <f t="shared" si="37"/>
        <v>Meta Conseguida</v>
      </c>
      <c r="I94" s="418"/>
      <c r="J94" s="419"/>
      <c r="K94" s="89" t="str">
        <f t="shared" si="38"/>
        <v>Introducir Meta e Resultado</v>
      </c>
      <c r="M94" s="418"/>
      <c r="N94" s="419"/>
      <c r="O94" s="89" t="str">
        <f t="shared" si="39"/>
        <v>Introducir Meta e Resultado</v>
      </c>
    </row>
    <row r="95" spans="1:15" ht="31.5">
      <c r="A95" s="58" t="s">
        <v>139</v>
      </c>
      <c r="B95" s="92" t="s">
        <v>95</v>
      </c>
      <c r="C95" s="67" t="s">
        <v>34</v>
      </c>
      <c r="D95" s="460" t="s">
        <v>520</v>
      </c>
      <c r="E95" s="548">
        <v>0.8</v>
      </c>
      <c r="F95" s="555">
        <v>0.78</v>
      </c>
      <c r="G95" s="89" t="str">
        <f t="shared" si="37"/>
        <v>Meta Non Conseguida</v>
      </c>
      <c r="I95" s="418"/>
      <c r="J95" s="419"/>
      <c r="K95" s="89" t="str">
        <f t="shared" si="38"/>
        <v>Introducir Meta e Resultado</v>
      </c>
      <c r="M95" s="418"/>
      <c r="N95" s="419"/>
      <c r="O95" s="89" t="str">
        <f t="shared" si="39"/>
        <v>Introducir Meta e Resultado</v>
      </c>
    </row>
    <row r="96" spans="1:15" ht="31.5">
      <c r="A96" s="58" t="s">
        <v>521</v>
      </c>
      <c r="B96" s="92" t="s">
        <v>531</v>
      </c>
      <c r="C96" s="67" t="s">
        <v>34</v>
      </c>
      <c r="D96" s="460" t="s">
        <v>522</v>
      </c>
      <c r="E96" s="546">
        <v>0.15</v>
      </c>
      <c r="F96" s="547">
        <v>0.17649999999999999</v>
      </c>
      <c r="G96" s="89" t="str">
        <f t="shared" si="37"/>
        <v>Meta Conseguida</v>
      </c>
      <c r="I96" s="420"/>
      <c r="J96" s="419"/>
      <c r="K96" s="89" t="str">
        <f t="shared" si="38"/>
        <v>Introducir Meta e Resultado</v>
      </c>
      <c r="M96" s="420"/>
      <c r="N96" s="419"/>
      <c r="O96" s="89" t="str">
        <f t="shared" si="39"/>
        <v>Introducir Meta e Resultado</v>
      </c>
    </row>
    <row r="97" spans="1:15" ht="31.5">
      <c r="A97" s="58" t="s">
        <v>524</v>
      </c>
      <c r="B97" s="92" t="s">
        <v>525</v>
      </c>
      <c r="C97" s="67" t="s">
        <v>34</v>
      </c>
      <c r="D97" s="460" t="s">
        <v>526</v>
      </c>
      <c r="E97" s="548">
        <v>1</v>
      </c>
      <c r="F97" s="545">
        <v>1</v>
      </c>
      <c r="G97" s="89" t="str">
        <f t="shared" si="37"/>
        <v>Meta Conseguida</v>
      </c>
      <c r="I97" s="418"/>
      <c r="J97" s="419"/>
      <c r="K97" s="89" t="str">
        <f t="shared" si="38"/>
        <v>Introducir Meta e Resultado</v>
      </c>
      <c r="M97" s="418"/>
      <c r="N97" s="419"/>
      <c r="O97" s="89" t="str">
        <f t="shared" si="39"/>
        <v>Introducir Meta e Resultado</v>
      </c>
    </row>
    <row r="98" spans="1:15" ht="38.25">
      <c r="A98" s="58" t="s">
        <v>532</v>
      </c>
      <c r="B98" s="92" t="s">
        <v>533</v>
      </c>
      <c r="C98" s="67" t="s">
        <v>34</v>
      </c>
      <c r="D98" s="460" t="s">
        <v>522</v>
      </c>
      <c r="E98" s="548">
        <v>0.15</v>
      </c>
      <c r="F98" s="547">
        <v>0.16209999999999999</v>
      </c>
      <c r="G98" s="89" t="str">
        <f t="shared" si="37"/>
        <v>Meta Conseguida</v>
      </c>
      <c r="I98" s="418"/>
      <c r="J98" s="419"/>
      <c r="K98" s="89" t="str">
        <f t="shared" si="38"/>
        <v>Introducir Meta e Resultado</v>
      </c>
      <c r="M98" s="418"/>
      <c r="N98" s="419"/>
      <c r="O98" s="89" t="str">
        <f t="shared" si="39"/>
        <v>Introducir Meta e Resultado</v>
      </c>
    </row>
    <row r="99" spans="1:15" ht="31.5">
      <c r="A99" s="58" t="s">
        <v>527</v>
      </c>
      <c r="B99" s="92" t="s">
        <v>530</v>
      </c>
      <c r="C99" s="67" t="s">
        <v>34</v>
      </c>
      <c r="D99" s="460" t="s">
        <v>528</v>
      </c>
      <c r="E99" s="418">
        <v>31</v>
      </c>
      <c r="F99" s="419">
        <v>29</v>
      </c>
      <c r="G99" s="89" t="str">
        <f t="shared" si="37"/>
        <v>Meta Non Conseguida</v>
      </c>
      <c r="I99" s="418"/>
      <c r="J99" s="419"/>
      <c r="K99" s="89" t="str">
        <f t="shared" si="38"/>
        <v>Introducir Meta e Resultado</v>
      </c>
      <c r="M99" s="418"/>
      <c r="N99" s="419"/>
      <c r="O99" s="89" t="str">
        <f t="shared" si="39"/>
        <v>Introducir Meta e Resultado</v>
      </c>
    </row>
    <row r="100" spans="1:15" ht="31.5">
      <c r="A100" s="58" t="s">
        <v>536</v>
      </c>
      <c r="B100" s="92" t="s">
        <v>537</v>
      </c>
      <c r="C100" s="67" t="s">
        <v>34</v>
      </c>
      <c r="D100" s="460" t="s">
        <v>538</v>
      </c>
      <c r="E100" s="548">
        <v>0.35</v>
      </c>
      <c r="F100" s="555">
        <v>0.23</v>
      </c>
      <c r="G100" s="89" t="str">
        <f t="shared" si="37"/>
        <v>Meta Non Conseguida</v>
      </c>
      <c r="I100" s="418"/>
      <c r="J100" s="419"/>
      <c r="K100" s="89" t="str">
        <f t="shared" si="38"/>
        <v>Introducir Meta e Resultado</v>
      </c>
      <c r="M100" s="418"/>
      <c r="N100" s="419"/>
      <c r="O100" s="89" t="str">
        <f t="shared" si="39"/>
        <v>Introducir Meta e Resultado</v>
      </c>
    </row>
    <row r="101" spans="1:15" ht="31.5">
      <c r="A101" s="58" t="s">
        <v>541</v>
      </c>
      <c r="B101" s="92" t="s">
        <v>545</v>
      </c>
      <c r="C101" s="67" t="s">
        <v>34</v>
      </c>
      <c r="D101" s="460" t="s">
        <v>542</v>
      </c>
      <c r="E101" s="418">
        <v>3</v>
      </c>
      <c r="F101" s="419">
        <v>2.99</v>
      </c>
      <c r="G101" s="89" t="str">
        <f t="shared" si="37"/>
        <v>Meta Non Conseguida</v>
      </c>
      <c r="I101" s="418"/>
      <c r="J101" s="419"/>
      <c r="K101" s="89" t="str">
        <f t="shared" si="38"/>
        <v>Introducir Meta e Resultado</v>
      </c>
      <c r="M101" s="418"/>
      <c r="N101" s="419"/>
      <c r="O101" s="89" t="str">
        <f t="shared" si="39"/>
        <v>Introducir Meta e Resultado</v>
      </c>
    </row>
    <row r="102" spans="1:15" ht="25.5">
      <c r="A102" s="59" t="s">
        <v>544</v>
      </c>
      <c r="B102" s="92" t="s">
        <v>546</v>
      </c>
      <c r="C102" s="66" t="s">
        <v>34</v>
      </c>
      <c r="D102" s="460" t="s">
        <v>547</v>
      </c>
      <c r="E102" s="421">
        <v>75</v>
      </c>
      <c r="F102" s="422">
        <v>63</v>
      </c>
      <c r="G102" s="90" t="str">
        <f t="shared" si="37"/>
        <v>Meta Non Conseguida</v>
      </c>
      <c r="I102" s="418"/>
      <c r="J102" s="419"/>
      <c r="K102" s="89"/>
      <c r="M102" s="418"/>
      <c r="N102" s="419"/>
      <c r="O102" s="89"/>
    </row>
    <row r="103" spans="1:15" ht="31.5">
      <c r="A103" s="3" t="s">
        <v>549</v>
      </c>
      <c r="B103" s="92" t="s">
        <v>550</v>
      </c>
      <c r="C103" s="66" t="s">
        <v>34</v>
      </c>
      <c r="D103" s="460" t="s">
        <v>551</v>
      </c>
      <c r="E103" s="71">
        <v>4</v>
      </c>
      <c r="F103" s="419">
        <v>4.3600000000000003</v>
      </c>
      <c r="G103" s="90" t="str">
        <f t="shared" si="37"/>
        <v>Meta Conseguida</v>
      </c>
      <c r="I103" s="421"/>
      <c r="J103" s="422"/>
      <c r="K103" s="90" t="str">
        <f t="shared" si="38"/>
        <v>Introducir Meta e Resultado</v>
      </c>
      <c r="M103" s="421"/>
      <c r="N103" s="422"/>
      <c r="O103" s="90" t="str">
        <f t="shared" si="39"/>
        <v>Introducir Meta e Resultado</v>
      </c>
    </row>
    <row r="104" spans="1:15" ht="25.5">
      <c r="A104" s="3" t="s">
        <v>553</v>
      </c>
      <c r="B104" s="92" t="s">
        <v>554</v>
      </c>
      <c r="C104" s="66" t="s">
        <v>34</v>
      </c>
      <c r="D104" s="460" t="s">
        <v>547</v>
      </c>
      <c r="E104" s="556">
        <v>0.75</v>
      </c>
      <c r="F104" s="555">
        <v>0.4</v>
      </c>
      <c r="G104" s="549" t="str">
        <f t="shared" si="37"/>
        <v>Meta Non Conseguida</v>
      </c>
      <c r="I104" s="551"/>
      <c r="J104" s="419"/>
      <c r="K104" s="550"/>
      <c r="M104" s="551"/>
      <c r="N104" s="419"/>
      <c r="O104" s="550"/>
    </row>
    <row r="105" spans="1:15" ht="25.5">
      <c r="A105" s="2" t="s">
        <v>559</v>
      </c>
      <c r="B105" s="92" t="s">
        <v>560</v>
      </c>
      <c r="C105" s="66" t="s">
        <v>34</v>
      </c>
      <c r="D105" s="460" t="s">
        <v>561</v>
      </c>
      <c r="E105" s="71">
        <v>3.75</v>
      </c>
      <c r="F105" s="419">
        <v>3.94</v>
      </c>
      <c r="G105" s="549" t="str">
        <f t="shared" si="37"/>
        <v>Meta Conseguida</v>
      </c>
      <c r="I105" s="551"/>
      <c r="J105" s="419"/>
      <c r="K105" s="550"/>
      <c r="M105" s="551"/>
      <c r="N105" s="419"/>
      <c r="O105" s="550"/>
    </row>
    <row r="106" spans="1:15" ht="31.5" customHeight="1">
      <c r="A106" s="2" t="s">
        <v>567</v>
      </c>
      <c r="B106" s="553" t="s">
        <v>565</v>
      </c>
      <c r="C106" s="66" t="s">
        <v>34</v>
      </c>
      <c r="D106" s="460" t="s">
        <v>566</v>
      </c>
      <c r="E106" s="71">
        <v>15</v>
      </c>
      <c r="F106" s="419">
        <v>13</v>
      </c>
      <c r="G106" s="549" t="str">
        <f t="shared" si="37"/>
        <v>Meta Non Conseguida</v>
      </c>
    </row>
    <row r="107" spans="1:15">
      <c r="F107" s="259"/>
    </row>
  </sheetData>
  <sheetProtection formatCells="0" formatColumns="0" formatRows="0" autoFilter="0"/>
  <autoFilter ref="A5:H100" xr:uid="{00000000-0009-0000-0000-000002000000}"/>
  <mergeCells count="6">
    <mergeCell ref="M4:O4"/>
    <mergeCell ref="A4:B4"/>
    <mergeCell ref="E4:G4"/>
    <mergeCell ref="A2:G2"/>
    <mergeCell ref="C4:D4"/>
    <mergeCell ref="I4:K4"/>
  </mergeCells>
  <conditionalFormatting sqref="F1">
    <cfRule type="cellIs" dxfId="2804" priority="5566" operator="equal">
      <formula>0</formula>
    </cfRule>
    <cfRule type="cellIs" dxfId="2803" priority="5567" operator="lessThan">
      <formula>$E1</formula>
    </cfRule>
    <cfRule type="cellIs" dxfId="2802" priority="5568" operator="greaterThanOrEqual">
      <formula>$E1</formula>
    </cfRule>
  </conditionalFormatting>
  <conditionalFormatting sqref="F7">
    <cfRule type="cellIs" dxfId="2801" priority="342" operator="greaterThanOrEqual">
      <formula>E7</formula>
    </cfRule>
    <cfRule type="cellIs" dxfId="2800" priority="341" operator="lessThan">
      <formula>E7</formula>
    </cfRule>
    <cfRule type="cellIs" dxfId="2799" priority="340" operator="equal">
      <formula>0</formula>
    </cfRule>
  </conditionalFormatting>
  <conditionalFormatting sqref="F8">
    <cfRule type="cellIs" dxfId="2798" priority="305" operator="greaterThanOrEqual">
      <formula>E8</formula>
    </cfRule>
    <cfRule type="cellIs" dxfId="2797" priority="304" operator="equal">
      <formula>0</formula>
    </cfRule>
    <cfRule type="cellIs" dxfId="2796" priority="306" operator="lessThan">
      <formula>E8</formula>
    </cfRule>
  </conditionalFormatting>
  <conditionalFormatting sqref="F9">
    <cfRule type="cellIs" dxfId="2795" priority="327" operator="greaterThanOrEqual">
      <formula>E9</formula>
    </cfRule>
    <cfRule type="cellIs" dxfId="2794" priority="326" operator="lessThan">
      <formula>E9</formula>
    </cfRule>
  </conditionalFormatting>
  <conditionalFormatting sqref="F9:F11">
    <cfRule type="cellIs" dxfId="2793" priority="310" operator="equal">
      <formula>0</formula>
    </cfRule>
  </conditionalFormatting>
  <conditionalFormatting sqref="F10">
    <cfRule type="cellIs" dxfId="2792" priority="311" operator="lessThan">
      <formula>E10</formula>
    </cfRule>
    <cfRule type="cellIs" dxfId="2791" priority="312" operator="greaterThanOrEqual">
      <formula>E10</formula>
    </cfRule>
  </conditionalFormatting>
  <conditionalFormatting sqref="F11">
    <cfRule type="cellIs" dxfId="2790" priority="329" operator="lessThan">
      <formula>$E11</formula>
    </cfRule>
    <cfRule type="cellIs" dxfId="2789" priority="330" operator="greaterThanOrEqual">
      <formula>$E11</formula>
    </cfRule>
  </conditionalFormatting>
  <conditionalFormatting sqref="F12">
    <cfRule type="cellIs" dxfId="2788" priority="293" operator="greaterThanOrEqual">
      <formula>E12</formula>
    </cfRule>
    <cfRule type="cellIs" dxfId="2787" priority="294" operator="lessThan">
      <formula>E12</formula>
    </cfRule>
    <cfRule type="cellIs" dxfId="2786" priority="292" operator="equal">
      <formula>0</formula>
    </cfRule>
  </conditionalFormatting>
  <conditionalFormatting sqref="F13">
    <cfRule type="cellIs" dxfId="2785" priority="303" operator="greaterThanOrEqual">
      <formula>E13</formula>
    </cfRule>
    <cfRule type="cellIs" dxfId="2784" priority="302" operator="lessThan">
      <formula>E13</formula>
    </cfRule>
  </conditionalFormatting>
  <conditionalFormatting sqref="F13:F15">
    <cfRule type="cellIs" dxfId="2783" priority="273" operator="equal">
      <formula>0</formula>
    </cfRule>
  </conditionalFormatting>
  <conditionalFormatting sqref="F14">
    <cfRule type="cellIs" dxfId="2782" priority="299" operator="lessThan">
      <formula>E14</formula>
    </cfRule>
    <cfRule type="cellIs" dxfId="2781" priority="300" operator="greaterThanOrEqual">
      <formula>E14</formula>
    </cfRule>
  </conditionalFormatting>
  <conditionalFormatting sqref="F16">
    <cfRule type="cellIs" dxfId="2780" priority="321" operator="lessThan">
      <formula>E16</formula>
    </cfRule>
    <cfRule type="cellIs" dxfId="2779" priority="320" operator="greaterThanOrEqual">
      <formula>E16</formula>
    </cfRule>
    <cfRule type="cellIs" dxfId="2778" priority="319" operator="equal">
      <formula>0</formula>
    </cfRule>
  </conditionalFormatting>
  <conditionalFormatting sqref="F17">
    <cfRule type="cellIs" dxfId="2777" priority="324" operator="greaterThanOrEqual">
      <formula>E17</formula>
    </cfRule>
    <cfRule type="cellIs" dxfId="2776" priority="323" operator="lessThan">
      <formula>E17</formula>
    </cfRule>
  </conditionalFormatting>
  <conditionalFormatting sqref="F17:F18">
    <cfRule type="cellIs" dxfId="2775" priority="322" operator="equal">
      <formula>0</formula>
    </cfRule>
  </conditionalFormatting>
  <conditionalFormatting sqref="F18">
    <cfRule type="cellIs" dxfId="2774" priority="333" operator="greaterThanOrEqual">
      <formula>E18</formula>
    </cfRule>
    <cfRule type="cellIs" dxfId="2773" priority="332" operator="lessThan">
      <formula>E18</formula>
    </cfRule>
  </conditionalFormatting>
  <conditionalFormatting sqref="F20">
    <cfRule type="cellIs" dxfId="2772" priority="286" operator="equal">
      <formula>0</formula>
    </cfRule>
    <cfRule type="cellIs" dxfId="2771" priority="287" operator="greaterThanOrEqual">
      <formula>E20</formula>
    </cfRule>
    <cfRule type="cellIs" dxfId="2770" priority="288" operator="lessThan">
      <formula>E20</formula>
    </cfRule>
  </conditionalFormatting>
  <conditionalFormatting sqref="F21">
    <cfRule type="cellIs" dxfId="2769" priority="317" operator="lessThan">
      <formula>E21</formula>
    </cfRule>
    <cfRule type="cellIs" dxfId="2768" priority="318" operator="greaterThanOrEqual">
      <formula>E21</formula>
    </cfRule>
  </conditionalFormatting>
  <conditionalFormatting sqref="F21:F22">
    <cfRule type="cellIs" dxfId="2767" priority="313" operator="equal">
      <formula>0</formula>
    </cfRule>
  </conditionalFormatting>
  <conditionalFormatting sqref="F22">
    <cfRule type="cellIs" dxfId="2766" priority="314" operator="lessThan">
      <formula>E22</formula>
    </cfRule>
    <cfRule type="cellIs" dxfId="2765" priority="315" operator="greaterThanOrEqual">
      <formula>E22</formula>
    </cfRule>
  </conditionalFormatting>
  <conditionalFormatting sqref="F24">
    <cfRule type="cellIs" dxfId="2764" priority="1317" operator="lessThan">
      <formula>E24</formula>
    </cfRule>
    <cfRule type="cellIs" dxfId="2763" priority="1316" operator="greaterThanOrEqual">
      <formula>E24</formula>
    </cfRule>
    <cfRule type="cellIs" dxfId="2762" priority="1315" operator="equal">
      <formula>0</formula>
    </cfRule>
  </conditionalFormatting>
  <conditionalFormatting sqref="F25">
    <cfRule type="cellIs" dxfId="2761" priority="1305" operator="greaterThanOrEqual">
      <formula>E25</formula>
    </cfRule>
    <cfRule type="cellIs" dxfId="2760" priority="1303" operator="equal">
      <formula>0</formula>
    </cfRule>
    <cfRule type="cellIs" dxfId="2759" priority="1304" operator="lessThan">
      <formula>E25</formula>
    </cfRule>
  </conditionalFormatting>
  <conditionalFormatting sqref="F26">
    <cfRule type="cellIs" dxfId="2758" priority="1308" operator="greaterThan">
      <formula>E26</formula>
    </cfRule>
    <cfRule type="cellIs" dxfId="2757" priority="1306" operator="equal">
      <formula>0</formula>
    </cfRule>
    <cfRule type="cellIs" dxfId="2756" priority="1307" operator="lessThanOrEqual">
      <formula>E26</formula>
    </cfRule>
  </conditionalFormatting>
  <conditionalFormatting sqref="F27:F30">
    <cfRule type="cellIs" dxfId="2755" priority="1293" operator="greaterThanOrEqual">
      <formula>$E27</formula>
    </cfRule>
    <cfRule type="cellIs" dxfId="2754" priority="1291" operator="equal">
      <formula>0</formula>
    </cfRule>
    <cfRule type="cellIs" dxfId="2753" priority="1292" operator="lessThan">
      <formula>$E27</formula>
    </cfRule>
  </conditionalFormatting>
  <conditionalFormatting sqref="F32">
    <cfRule type="cellIs" dxfId="2752" priority="1398" operator="greaterThanOrEqual">
      <formula>E32</formula>
    </cfRule>
    <cfRule type="cellIs" dxfId="2751" priority="1397" operator="lessThan">
      <formula>E32</formula>
    </cfRule>
  </conditionalFormatting>
  <conditionalFormatting sqref="F32:F33">
    <cfRule type="cellIs" dxfId="2750" priority="1396" operator="equal">
      <formula>0</formula>
    </cfRule>
  </conditionalFormatting>
  <conditionalFormatting sqref="F33">
    <cfRule type="cellIs" dxfId="2749" priority="1401" operator="greaterThanOrEqual">
      <formula>E33</formula>
    </cfRule>
    <cfRule type="cellIs" dxfId="2748" priority="1400" operator="lessThan">
      <formula>E33</formula>
    </cfRule>
  </conditionalFormatting>
  <conditionalFormatting sqref="F35">
    <cfRule type="cellIs" dxfId="2747" priority="1395" operator="greaterThanOrEqual">
      <formula>E35</formula>
    </cfRule>
    <cfRule type="cellIs" dxfId="2746" priority="1394" operator="lessThan">
      <formula>E35</formula>
    </cfRule>
  </conditionalFormatting>
  <conditionalFormatting sqref="F35:F36">
    <cfRule type="cellIs" dxfId="2745" priority="1387" operator="equal">
      <formula>0</formula>
    </cfRule>
  </conditionalFormatting>
  <conditionalFormatting sqref="F36">
    <cfRule type="cellIs" dxfId="2744" priority="1388" operator="lessThan">
      <formula>E36</formula>
    </cfRule>
    <cfRule type="cellIs" dxfId="2743" priority="1389" operator="greaterThanOrEqual">
      <formula>E36</formula>
    </cfRule>
  </conditionalFormatting>
  <conditionalFormatting sqref="F37">
    <cfRule type="cellIs" dxfId="2742" priority="1478" operator="lessThan">
      <formula>$E37</formula>
    </cfRule>
    <cfRule type="cellIs" dxfId="2741" priority="1479" operator="greaterThanOrEqual">
      <formula>$E37</formula>
    </cfRule>
    <cfRule type="cellIs" dxfId="2740" priority="1477" operator="equal">
      <formula>0</formula>
    </cfRule>
  </conditionalFormatting>
  <conditionalFormatting sqref="F38:F40">
    <cfRule type="cellIs" dxfId="2739" priority="1377" operator="greaterThanOrEqual">
      <formula>E38</formula>
    </cfRule>
    <cfRule type="cellIs" dxfId="2738" priority="1376" operator="lessThan">
      <formula>E38</formula>
    </cfRule>
    <cfRule type="cellIs" dxfId="2737" priority="1375" operator="equal">
      <formula>0</formula>
    </cfRule>
  </conditionalFormatting>
  <conditionalFormatting sqref="F46">
    <cfRule type="cellIs" dxfId="2736" priority="1473" operator="greaterThanOrEqual">
      <formula>E46</formula>
    </cfRule>
    <cfRule type="cellIs" dxfId="2735" priority="1471" operator="equal">
      <formula>0</formula>
    </cfRule>
    <cfRule type="cellIs" dxfId="2734" priority="1472" operator="lessThan">
      <formula>E46</formula>
    </cfRule>
  </conditionalFormatting>
  <conditionalFormatting sqref="F47:F51">
    <cfRule type="cellIs" dxfId="2733" priority="65" operator="lessThan">
      <formula>E47</formula>
    </cfRule>
    <cfRule type="cellIs" dxfId="2732" priority="66" operator="greaterThanOrEqual">
      <formula>E47</formula>
    </cfRule>
    <cfRule type="cellIs" dxfId="2731" priority="64" operator="equal">
      <formula>0</formula>
    </cfRule>
  </conditionalFormatting>
  <conditionalFormatting sqref="F50:F51">
    <cfRule type="cellIs" dxfId="2730" priority="30" operator="greaterThanOrEqual">
      <formula>E50</formula>
    </cfRule>
    <cfRule type="cellIs" dxfId="2729" priority="29" operator="lessThan">
      <formula>E50</formula>
    </cfRule>
    <cfRule type="cellIs" dxfId="2728" priority="28" operator="equal">
      <formula>0</formula>
    </cfRule>
  </conditionalFormatting>
  <conditionalFormatting sqref="F52:F53">
    <cfRule type="cellIs" dxfId="2727" priority="1371" operator="greaterThan">
      <formula>E52</formula>
    </cfRule>
    <cfRule type="cellIs" dxfId="2726" priority="1370" operator="lessThanOrEqual">
      <formula>E52</formula>
    </cfRule>
    <cfRule type="cellIs" dxfId="2725" priority="1369" operator="equal">
      <formula>0</formula>
    </cfRule>
  </conditionalFormatting>
  <conditionalFormatting sqref="F54">
    <cfRule type="cellIs" dxfId="2724" priority="1461" operator="greaterThanOrEqual">
      <formula>$E54</formula>
    </cfRule>
    <cfRule type="cellIs" dxfId="2723" priority="1460" operator="lessThan">
      <formula>$E54</formula>
    </cfRule>
    <cfRule type="cellIs" dxfId="2722" priority="1459" operator="equal">
      <formula>0</formula>
    </cfRule>
  </conditionalFormatting>
  <conditionalFormatting sqref="F55:F58">
    <cfRule type="cellIs" dxfId="2721" priority="1228" operator="equal">
      <formula>0</formula>
    </cfRule>
    <cfRule type="cellIs" dxfId="2720" priority="1229" operator="lessThan">
      <formula>E55</formula>
    </cfRule>
    <cfRule type="cellIs" dxfId="2719" priority="1230" operator="greaterThanOrEqual">
      <formula>E55</formula>
    </cfRule>
  </conditionalFormatting>
  <conditionalFormatting sqref="F59">
    <cfRule type="cellIs" dxfId="2718" priority="1452" operator="greaterThanOrEqual">
      <formula>E59</formula>
    </cfRule>
    <cfRule type="cellIs" dxfId="2717" priority="1451" operator="lessThan">
      <formula>E59</formula>
    </cfRule>
    <cfRule type="cellIs" dxfId="2716" priority="1450" operator="equal">
      <formula>0</formula>
    </cfRule>
  </conditionalFormatting>
  <conditionalFormatting sqref="F60:F63">
    <cfRule type="cellIs" dxfId="2715" priority="1200" operator="greaterThanOrEqual">
      <formula>E60</formula>
    </cfRule>
    <cfRule type="cellIs" dxfId="2714" priority="1199" operator="lessThan">
      <formula>E60</formula>
    </cfRule>
  </conditionalFormatting>
  <conditionalFormatting sqref="F60:F64">
    <cfRule type="cellIs" dxfId="2713" priority="1198" operator="equal">
      <formula>0</formula>
    </cfRule>
  </conditionalFormatting>
  <conditionalFormatting sqref="F64">
    <cfRule type="cellIs" dxfId="2712" priority="1410" operator="greaterThanOrEqual">
      <formula>E64</formula>
    </cfRule>
    <cfRule type="cellIs" dxfId="2711" priority="1409" operator="lessThan">
      <formula>E64</formula>
    </cfRule>
  </conditionalFormatting>
  <conditionalFormatting sqref="F65">
    <cfRule type="cellIs" dxfId="2710" priority="1442" operator="lessThan">
      <formula>$E65</formula>
    </cfRule>
    <cfRule type="cellIs" dxfId="2709" priority="1443" operator="greaterThanOrEqual">
      <formula>$E65</formula>
    </cfRule>
    <cfRule type="cellIs" dxfId="2708" priority="1441" operator="equal">
      <formula>0</formula>
    </cfRule>
  </conditionalFormatting>
  <conditionalFormatting sqref="F66:F69">
    <cfRule type="cellIs" dxfId="2707" priority="1216" operator="equal">
      <formula>0</formula>
    </cfRule>
    <cfRule type="cellIs" dxfId="2706" priority="1218" operator="greaterThanOrEqual">
      <formula>E66</formula>
    </cfRule>
    <cfRule type="cellIs" dxfId="2705" priority="1217" operator="lessThan">
      <formula>E66</formula>
    </cfRule>
  </conditionalFormatting>
  <conditionalFormatting sqref="F71">
    <cfRule type="cellIs" dxfId="2704" priority="1125" operator="equal">
      <formula>0</formula>
    </cfRule>
    <cfRule type="cellIs" dxfId="2703" priority="1126" operator="lessThan">
      <formula>E71</formula>
    </cfRule>
    <cfRule type="cellIs" dxfId="2702" priority="1127" operator="greaterThanOrEqual">
      <formula>E71</formula>
    </cfRule>
  </conditionalFormatting>
  <conditionalFormatting sqref="F73">
    <cfRule type="cellIs" dxfId="2701" priority="1123" operator="lessThan">
      <formula>E73</formula>
    </cfRule>
    <cfRule type="cellIs" dxfId="2700" priority="1124" operator="greaterThanOrEqual">
      <formula>E73</formula>
    </cfRule>
  </conditionalFormatting>
  <conditionalFormatting sqref="F73:F74">
    <cfRule type="cellIs" dxfId="2699" priority="1119" operator="equal">
      <formula>0</formula>
    </cfRule>
  </conditionalFormatting>
  <conditionalFormatting sqref="F74">
    <cfRule type="cellIs" dxfId="2698" priority="1121" operator="greaterThanOrEqual">
      <formula>E74</formula>
    </cfRule>
    <cfRule type="cellIs" dxfId="2697" priority="1120" operator="lessThan">
      <formula>E74</formula>
    </cfRule>
  </conditionalFormatting>
  <conditionalFormatting sqref="F75">
    <cfRule type="cellIs" dxfId="2696" priority="1430" operator="lessThan">
      <formula>$E75</formula>
    </cfRule>
    <cfRule type="cellIs" dxfId="2695" priority="1431" operator="greaterThanOrEqual">
      <formula>$E75</formula>
    </cfRule>
    <cfRule type="cellIs" dxfId="2694" priority="1429" operator="equal">
      <formula>0</formula>
    </cfRule>
  </conditionalFormatting>
  <conditionalFormatting sqref="F76:F79">
    <cfRule type="cellIs" dxfId="2693" priority="1344" operator="greaterThanOrEqual">
      <formula>E76</formula>
    </cfRule>
    <cfRule type="cellIs" dxfId="2692" priority="1343" operator="lessThan">
      <formula>E76</formula>
    </cfRule>
  </conditionalFormatting>
  <conditionalFormatting sqref="F76:F81">
    <cfRule type="cellIs" dxfId="2691" priority="1116" operator="equal">
      <formula>0</formula>
    </cfRule>
  </conditionalFormatting>
  <conditionalFormatting sqref="F80">
    <cfRule type="cellIs" dxfId="2690" priority="1130" operator="greaterThanOrEqual">
      <formula>E80</formula>
    </cfRule>
    <cfRule type="cellIs" dxfId="2689" priority="1129" operator="lessThan">
      <formula>E80</formula>
    </cfRule>
  </conditionalFormatting>
  <conditionalFormatting sqref="F81">
    <cfRule type="cellIs" dxfId="2688" priority="1117" operator="lessThan">
      <formula>E81</formula>
    </cfRule>
    <cfRule type="cellIs" dxfId="2687" priority="1118" operator="greaterThanOrEqual">
      <formula>E81</formula>
    </cfRule>
  </conditionalFormatting>
  <conditionalFormatting sqref="F82">
    <cfRule type="cellIs" dxfId="2686" priority="1321" operator="equal">
      <formula>0</formula>
    </cfRule>
    <cfRule type="cellIs" dxfId="2685" priority="1323" operator="greaterThanOrEqual">
      <formula>$E82</formula>
    </cfRule>
    <cfRule type="cellIs" dxfId="2684" priority="1322" operator="lessThan">
      <formula>$E82</formula>
    </cfRule>
  </conditionalFormatting>
  <conditionalFormatting sqref="F83:F86">
    <cfRule type="cellIs" dxfId="2683" priority="1206" operator="greaterThanOrEqual">
      <formula>E83</formula>
    </cfRule>
    <cfRule type="cellIs" dxfId="2682" priority="1204" operator="equal">
      <formula>0</formula>
    </cfRule>
    <cfRule type="cellIs" dxfId="2681" priority="1205" operator="lessThan">
      <formula>E83</formula>
    </cfRule>
  </conditionalFormatting>
  <conditionalFormatting sqref="F92">
    <cfRule type="cellIs" dxfId="2680" priority="1290" operator="greaterThanOrEqual">
      <formula>E92</formula>
    </cfRule>
    <cfRule type="cellIs" dxfId="2679" priority="1289" operator="lessThan">
      <formula>E92</formula>
    </cfRule>
    <cfRule type="cellIs" dxfId="2678" priority="1288" operator="equal">
      <formula>0</formula>
    </cfRule>
  </conditionalFormatting>
  <conditionalFormatting sqref="F93">
    <cfRule type="cellIs" dxfId="2677" priority="12" operator="greaterThanOrEqual">
      <formula>E93</formula>
    </cfRule>
    <cfRule type="cellIs" dxfId="2676" priority="11" operator="lessThan">
      <formula>E93</formula>
    </cfRule>
  </conditionalFormatting>
  <conditionalFormatting sqref="F93:F106">
    <cfRule type="cellIs" dxfId="2675" priority="1" operator="equal">
      <formula>0</formula>
    </cfRule>
  </conditionalFormatting>
  <conditionalFormatting sqref="F95">
    <cfRule type="cellIs" dxfId="2674" priority="15" operator="greaterThanOrEqual">
      <formula>E95</formula>
    </cfRule>
    <cfRule type="cellIs" dxfId="2673" priority="14" operator="lessThan">
      <formula>E95</formula>
    </cfRule>
  </conditionalFormatting>
  <conditionalFormatting sqref="F100">
    <cfRule type="cellIs" dxfId="2672" priority="9" operator="greaterThanOrEqual">
      <formula>E100</formula>
    </cfRule>
    <cfRule type="cellIs" dxfId="2671" priority="8" operator="lessThan">
      <formula>E100</formula>
    </cfRule>
  </conditionalFormatting>
  <conditionalFormatting sqref="F104">
    <cfRule type="cellIs" dxfId="2670" priority="6" operator="greaterThanOrEqual">
      <formula>E104</formula>
    </cfRule>
    <cfRule type="cellIs" dxfId="2669" priority="5" operator="lessThan">
      <formula>E104</formula>
    </cfRule>
  </conditionalFormatting>
  <conditionalFormatting sqref="F105:F106">
    <cfRule type="cellIs" dxfId="2668" priority="3" operator="greaterThanOrEqual">
      <formula>E105</formula>
    </cfRule>
    <cfRule type="cellIs" dxfId="2667" priority="2" operator="lessThan">
      <formula>E105</formula>
    </cfRule>
  </conditionalFormatting>
  <conditionalFormatting sqref="G7">
    <cfRule type="cellIs" dxfId="2666" priority="284" operator="equal">
      <formula>"Meta Conseguida"</formula>
    </cfRule>
    <cfRule type="cellIs" dxfId="2665" priority="285" operator="equal">
      <formula>"Meta non Conseguida"</formula>
    </cfRule>
    <cfRule type="cellIs" dxfId="2664" priority="283" operator="equal">
      <formula>"Introducir resultado"</formula>
    </cfRule>
  </conditionalFormatting>
  <conditionalFormatting sqref="G8">
    <cfRule type="cellIs" dxfId="2663" priority="308" operator="equal">
      <formula>"Meta Parcialmente Alcanzada"</formula>
    </cfRule>
    <cfRule type="cellIs" dxfId="2662" priority="309" operator="equal">
      <formula>"Ningunha Meta Alcanzada"</formula>
    </cfRule>
    <cfRule type="cellIs" dxfId="2661" priority="307" operator="equal">
      <formula>"Meta Totalmente Alcanzada"</formula>
    </cfRule>
  </conditionalFormatting>
  <conditionalFormatting sqref="G9:G10">
    <cfRule type="cellIs" dxfId="2660" priority="282" operator="equal">
      <formula>"Meta non Conseguida"</formula>
    </cfRule>
    <cfRule type="cellIs" dxfId="2659" priority="280" operator="equal">
      <formula>"Introducir resultado"</formula>
    </cfRule>
    <cfRule type="cellIs" dxfId="2658" priority="281" operator="equal">
      <formula>"Meta Conseguida"</formula>
    </cfRule>
  </conditionalFormatting>
  <conditionalFormatting sqref="G12">
    <cfRule type="cellIs" dxfId="2657" priority="295" operator="equal">
      <formula>"Meta Totalmente Alcanzada"</formula>
    </cfRule>
    <cfRule type="cellIs" dxfId="2656" priority="296" operator="equal">
      <formula>"Meta Parcialmente Alcanzada"</formula>
    </cfRule>
    <cfRule type="cellIs" dxfId="2655" priority="297" operator="equal">
      <formula>"Ningunha Meta Alcanzada"</formula>
    </cfRule>
  </conditionalFormatting>
  <conditionalFormatting sqref="G13:G14">
    <cfRule type="cellIs" dxfId="2654" priority="276" operator="equal">
      <formula>"Meta non Conseguida"</formula>
    </cfRule>
    <cfRule type="cellIs" dxfId="2653" priority="275" operator="equal">
      <formula>"Meta Conseguida"</formula>
    </cfRule>
  </conditionalFormatting>
  <conditionalFormatting sqref="G13:G15">
    <cfRule type="cellIs" dxfId="2652" priority="270" operator="equal">
      <formula>"Introducir resultado"</formula>
    </cfRule>
  </conditionalFormatting>
  <conditionalFormatting sqref="G15">
    <cfRule type="cellIs" dxfId="2651" priority="272" operator="equal">
      <formula>"Meta no Conseguida"</formula>
    </cfRule>
    <cfRule type="cellIs" dxfId="2650" priority="271" operator="equal">
      <formula>"Resultado Introducido"</formula>
    </cfRule>
  </conditionalFormatting>
  <conditionalFormatting sqref="G16">
    <cfRule type="cellIs" dxfId="2649" priority="335" operator="equal">
      <formula>"Meta Parcialmente Alcanzada"</formula>
    </cfRule>
    <cfRule type="cellIs" dxfId="2648" priority="336" operator="equal">
      <formula>"Ningunha Meta Alcanzada"</formula>
    </cfRule>
    <cfRule type="cellIs" dxfId="2647" priority="334" operator="equal">
      <formula>"Meta Totalmente Alcanzada"</formula>
    </cfRule>
  </conditionalFormatting>
  <conditionalFormatting sqref="G17:G18">
    <cfRule type="cellIs" dxfId="2646" priority="264" operator="equal">
      <formula>"Introducir resultado"</formula>
    </cfRule>
    <cfRule type="cellIs" dxfId="2645" priority="266" operator="equal">
      <formula>"Meta non Conseguida"</formula>
    </cfRule>
    <cfRule type="cellIs" dxfId="2644" priority="265" operator="equal">
      <formula>"Meta Conseguida"</formula>
    </cfRule>
  </conditionalFormatting>
  <conditionalFormatting sqref="G20">
    <cfRule type="cellIs" dxfId="2643" priority="289" operator="equal">
      <formula>"Meta Totalmente Alcanzada"</formula>
    </cfRule>
    <cfRule type="cellIs" dxfId="2642" priority="290" operator="equal">
      <formula>"Meta Parcialmente Alcanzada"</formula>
    </cfRule>
    <cfRule type="cellIs" dxfId="2641" priority="291" operator="equal">
      <formula>"Ningunha Meta Alcanzada"</formula>
    </cfRule>
  </conditionalFormatting>
  <conditionalFormatting sqref="G21:G22">
    <cfRule type="cellIs" dxfId="2640" priority="259" operator="equal">
      <formula>"Meta Conseguida"</formula>
    </cfRule>
    <cfRule type="cellIs" dxfId="2639" priority="260" operator="equal">
      <formula>"Meta non Conseguida"</formula>
    </cfRule>
    <cfRule type="cellIs" dxfId="2638" priority="258" operator="equal">
      <formula>"Introducir resultado"</formula>
    </cfRule>
  </conditionalFormatting>
  <conditionalFormatting sqref="G24">
    <cfRule type="cellIs" dxfId="2637" priority="1314" operator="equal">
      <formula>"Ningunha Meta Alcanzada"</formula>
    </cfRule>
    <cfRule type="cellIs" dxfId="2636" priority="1312" operator="equal">
      <formula>"Meta Totalmente Alcanzada"</formula>
    </cfRule>
    <cfRule type="cellIs" dxfId="2635" priority="1313" operator="equal">
      <formula>"Meta Parcialmente Alcanzada"</formula>
    </cfRule>
  </conditionalFormatting>
  <conditionalFormatting sqref="G25:G30">
    <cfRule type="cellIs" dxfId="2634" priority="1163" operator="equal">
      <formula>"Meta non Conseguida"</formula>
    </cfRule>
    <cfRule type="cellIs" dxfId="2633" priority="1162" operator="equal">
      <formula>"Meta Conseguida"</formula>
    </cfRule>
    <cfRule type="cellIs" dxfId="2632" priority="1161" operator="equal">
      <formula>"Introducir resultado"</formula>
    </cfRule>
  </conditionalFormatting>
  <conditionalFormatting sqref="G32:G33">
    <cfRule type="cellIs" dxfId="2631" priority="1160" operator="equal">
      <formula>"Meta non Conseguida"</formula>
    </cfRule>
    <cfRule type="cellIs" dxfId="2630" priority="1159" operator="equal">
      <formula>"Meta Conseguida"</formula>
    </cfRule>
    <cfRule type="cellIs" dxfId="2629" priority="1158" operator="equal">
      <formula>"Introducir resultado"</formula>
    </cfRule>
  </conditionalFormatting>
  <conditionalFormatting sqref="G35:G36">
    <cfRule type="cellIs" dxfId="2628" priority="1169" operator="equal">
      <formula>"Meta non Conseguida"</formula>
    </cfRule>
    <cfRule type="cellIs" dxfId="2627" priority="1167" operator="equal">
      <formula>"Introducir resultado"</formula>
    </cfRule>
    <cfRule type="cellIs" dxfId="2626" priority="1168" operator="equal">
      <formula>"Meta Conseguida"</formula>
    </cfRule>
  </conditionalFormatting>
  <conditionalFormatting sqref="G37">
    <cfRule type="cellIs" dxfId="2625" priority="1423" operator="equal">
      <formula>"Meta Totalmente Alcanzada"</formula>
    </cfRule>
    <cfRule type="cellIs" dxfId="2624" priority="1424" operator="equal">
      <formula>"Meta Parcialmente Alcanzada"</formula>
    </cfRule>
    <cfRule type="cellIs" dxfId="2623" priority="1425" operator="equal">
      <formula>"Ningunha Meta Alcanzada"</formula>
    </cfRule>
  </conditionalFormatting>
  <conditionalFormatting sqref="G38:G40">
    <cfRule type="cellIs" dxfId="2622" priority="1380" operator="equal">
      <formula>"Meta non Conseguida"</formula>
    </cfRule>
    <cfRule type="cellIs" dxfId="2621" priority="1379" operator="equal">
      <formula>"Meta Conseguida"</formula>
    </cfRule>
  </conditionalFormatting>
  <conditionalFormatting sqref="G38:G41">
    <cfRule type="cellIs" dxfId="2620" priority="1372" operator="equal">
      <formula>"Introducir resultado"</formula>
    </cfRule>
  </conditionalFormatting>
  <conditionalFormatting sqref="G41">
    <cfRule type="cellIs" dxfId="2619" priority="1374" operator="equal">
      <formula>"Meta no Conseguida"</formula>
    </cfRule>
    <cfRule type="cellIs" dxfId="2618" priority="1373" operator="equal">
      <formula>"Indicador Completado"</formula>
    </cfRule>
  </conditionalFormatting>
  <conditionalFormatting sqref="G46">
    <cfRule type="cellIs" dxfId="2617" priority="1420" operator="equal">
      <formula>"Meta Totalmente Alcanzada"</formula>
    </cfRule>
    <cfRule type="cellIs" dxfId="2616" priority="1421" operator="equal">
      <formula>"Meta Parcialmente Alcanzada"</formula>
    </cfRule>
    <cfRule type="cellIs" dxfId="2615" priority="1422" operator="equal">
      <formula>"Ningunha Meta Alcanzada"</formula>
    </cfRule>
  </conditionalFormatting>
  <conditionalFormatting sqref="G47">
    <cfRule type="cellIs" dxfId="2614" priority="1476" operator="equal">
      <formula>"Meta noN Conseguida"</formula>
    </cfRule>
  </conditionalFormatting>
  <conditionalFormatting sqref="G47:G53">
    <cfRule type="cellIs" dxfId="2613" priority="32" operator="equal">
      <formula>"Meta Conseguida"</formula>
    </cfRule>
    <cfRule type="cellIs" dxfId="2612" priority="31" operator="equal">
      <formula>"Introducir resultado"</formula>
    </cfRule>
  </conditionalFormatting>
  <conditionalFormatting sqref="G48:G53">
    <cfRule type="cellIs" dxfId="2611" priority="33" operator="equal">
      <formula>"Meta non Conseguida"</formula>
    </cfRule>
  </conditionalFormatting>
  <conditionalFormatting sqref="G54">
    <cfRule type="cellIs" dxfId="2610" priority="1417" operator="equal">
      <formula>"Meta Totalmente Alcanzada"</formula>
    </cfRule>
    <cfRule type="cellIs" dxfId="2609" priority="1418" operator="equal">
      <formula>"Meta Parcialmente Alcanzada"</formula>
    </cfRule>
    <cfRule type="cellIs" dxfId="2608" priority="1419" operator="equal">
      <formula>"Ningunha Meta Alcanzada"</formula>
    </cfRule>
  </conditionalFormatting>
  <conditionalFormatting sqref="G55:G58">
    <cfRule type="cellIs" dxfId="2607" priority="1427" operator="equal">
      <formula>"Meta Conseguida"</formula>
    </cfRule>
    <cfRule type="cellIs" dxfId="2606" priority="1428" operator="equal">
      <formula>"Meta non Conseguida"</formula>
    </cfRule>
    <cfRule type="cellIs" dxfId="2605" priority="1426" operator="equal">
      <formula>"Introducir resultado"</formula>
    </cfRule>
  </conditionalFormatting>
  <conditionalFormatting sqref="G59">
    <cfRule type="cellIs" dxfId="2604" priority="1455" operator="equal">
      <formula>"Ningunha Meta Alcanzada"</formula>
    </cfRule>
    <cfRule type="cellIs" dxfId="2603" priority="1454" operator="equal">
      <formula>"Meta Parcialmente Alcanzada"</formula>
    </cfRule>
    <cfRule type="cellIs" dxfId="2602" priority="1453" operator="equal">
      <formula>"Meta Totalmente Alcanzada"</formula>
    </cfRule>
  </conditionalFormatting>
  <conditionalFormatting sqref="G60:G64">
    <cfRule type="cellIs" dxfId="2601" priority="1154" operator="equal">
      <formula>"Meta non Conseguida"</formula>
    </cfRule>
    <cfRule type="cellIs" dxfId="2600" priority="1152" operator="equal">
      <formula>"Introducir resultado"</formula>
    </cfRule>
    <cfRule type="cellIs" dxfId="2599" priority="1153" operator="equal">
      <formula>"Meta Conseguida"</formula>
    </cfRule>
  </conditionalFormatting>
  <conditionalFormatting sqref="G65">
    <cfRule type="cellIs" dxfId="2598" priority="1446" operator="equal">
      <formula>"Ningunha Meta Alcanzada"</formula>
    </cfRule>
    <cfRule type="cellIs" dxfId="2597" priority="1444" operator="equal">
      <formula>"Meta Totalmente Alcanzada"</formula>
    </cfRule>
    <cfRule type="cellIs" dxfId="2596" priority="1445" operator="equal">
      <formula>"Meta Parcialmente Alcanzada"</formula>
    </cfRule>
  </conditionalFormatting>
  <conditionalFormatting sqref="G66:G69">
    <cfRule type="cellIs" dxfId="2595" priority="1367" operator="equal">
      <formula>"Meta Conseguida"</formula>
    </cfRule>
    <cfRule type="cellIs" dxfId="2594" priority="1368" operator="equal">
      <formula>"Meta non Conseguida"</formula>
    </cfRule>
  </conditionalFormatting>
  <conditionalFormatting sqref="G66:G74">
    <cfRule type="cellIs" dxfId="2593" priority="1137" operator="equal">
      <formula>"Introducir resultado"</formula>
    </cfRule>
  </conditionalFormatting>
  <conditionalFormatting sqref="G70">
    <cfRule type="cellIs" dxfId="2592" priority="1150" operator="equal">
      <formula>"Indicador Completado"</formula>
    </cfRule>
    <cfRule type="cellIs" dxfId="2591" priority="1151" operator="equal">
      <formula>"Meta no Conseguida"</formula>
    </cfRule>
  </conditionalFormatting>
  <conditionalFormatting sqref="G71">
    <cfRule type="cellIs" dxfId="2590" priority="1144" operator="equal">
      <formula>"Meta Conseguida"</formula>
    </cfRule>
    <cfRule type="cellIs" dxfId="2589" priority="1145" operator="equal">
      <formula>"Meta non Conseguida"</formula>
    </cfRule>
  </conditionalFormatting>
  <conditionalFormatting sqref="G72">
    <cfRule type="cellIs" dxfId="2588" priority="1147" operator="equal">
      <formula>"Indicador Completado"</formula>
    </cfRule>
    <cfRule type="cellIs" dxfId="2587" priority="1148" operator="equal">
      <formula>"Meta no Conseguida"</formula>
    </cfRule>
  </conditionalFormatting>
  <conditionalFormatting sqref="G73:G74">
    <cfRule type="cellIs" dxfId="2586" priority="1138" operator="equal">
      <formula>"Meta Conseguida"</formula>
    </cfRule>
    <cfRule type="cellIs" dxfId="2585" priority="1139" operator="equal">
      <formula>"Meta non Conseguida"</formula>
    </cfRule>
  </conditionalFormatting>
  <conditionalFormatting sqref="G75">
    <cfRule type="cellIs" dxfId="2584" priority="1433" operator="equal">
      <formula>"Meta Parcialmente Alcanzada"</formula>
    </cfRule>
    <cfRule type="cellIs" dxfId="2583" priority="1434" operator="equal">
      <formula>"Ningunha Meta Alcanzada"</formula>
    </cfRule>
    <cfRule type="cellIs" dxfId="2582" priority="1432" operator="equal">
      <formula>"Meta Totalmente Alcanzada"</formula>
    </cfRule>
  </conditionalFormatting>
  <conditionalFormatting sqref="G76:G81">
    <cfRule type="cellIs" dxfId="2581" priority="1131" operator="equal">
      <formula>"Introducir resultado"</formula>
    </cfRule>
    <cfRule type="cellIs" dxfId="2580" priority="1132" operator="equal">
      <formula>"Meta Conseguida"</formula>
    </cfRule>
    <cfRule type="cellIs" dxfId="2579" priority="1133" operator="equal">
      <formula>"Meta non Conseguida"</formula>
    </cfRule>
  </conditionalFormatting>
  <conditionalFormatting sqref="G82">
    <cfRule type="cellIs" dxfId="2578" priority="1324" operator="equal">
      <formula>"Meta Totalmente Alcanzada"</formula>
    </cfRule>
    <cfRule type="cellIs" dxfId="2577" priority="1325" operator="equal">
      <formula>"Meta Parcialmente Alcanzada"</formula>
    </cfRule>
    <cfRule type="cellIs" dxfId="2576" priority="1326" operator="equal">
      <formula>"Ningunha Meta Alcanzada"</formula>
    </cfRule>
  </conditionalFormatting>
  <conditionalFormatting sqref="G83:G86">
    <cfRule type="cellIs" dxfId="2575" priority="1320" operator="equal">
      <formula>"Meta non Conseguida"</formula>
    </cfRule>
    <cfRule type="cellIs" dxfId="2574" priority="1319" operator="equal">
      <formula>"Meta Conseguida"</formula>
    </cfRule>
  </conditionalFormatting>
  <conditionalFormatting sqref="G83:G88">
    <cfRule type="cellIs" dxfId="2573" priority="1113" operator="equal">
      <formula>"Introducir resultado"</formula>
    </cfRule>
  </conditionalFormatting>
  <conditionalFormatting sqref="G87:G88">
    <cfRule type="cellIs" dxfId="2572" priority="1115" operator="equal">
      <formula>"Meta no Conseguida"</formula>
    </cfRule>
    <cfRule type="cellIs" dxfId="2571" priority="1114" operator="equal">
      <formula>"Indicador Completado"</formula>
    </cfRule>
  </conditionalFormatting>
  <conditionalFormatting sqref="G92">
    <cfRule type="cellIs" dxfId="2570" priority="1287" operator="equal">
      <formula>"Ningunha Meta Alcanzada"</formula>
    </cfRule>
    <cfRule type="cellIs" dxfId="2569" priority="1286" operator="equal">
      <formula>"Meta Parcialmente Alcanzada"</formula>
    </cfRule>
    <cfRule type="cellIs" dxfId="2568" priority="1285" operator="equal">
      <formula>"Meta Totalmente Alcanzada"</formula>
    </cfRule>
  </conditionalFormatting>
  <conditionalFormatting sqref="G93:G106">
    <cfRule type="cellIs" dxfId="2567" priority="1108" operator="equal">
      <formula>"Meta Conseguida"</formula>
    </cfRule>
    <cfRule type="cellIs" dxfId="2566" priority="1109" operator="equal">
      <formula>"Meta non Conseguida"</formula>
    </cfRule>
    <cfRule type="cellIs" dxfId="2565" priority="1107" operator="equal">
      <formula>"Introducir resultado"</formula>
    </cfRule>
  </conditionalFormatting>
  <conditionalFormatting sqref="J7">
    <cfRule type="cellIs" dxfId="2564" priority="256" operator="lessThan">
      <formula>I7</formula>
    </cfRule>
    <cfRule type="cellIs" dxfId="2563" priority="257" operator="greaterThanOrEqual">
      <formula>I7</formula>
    </cfRule>
    <cfRule type="cellIs" dxfId="2562" priority="255" operator="equal">
      <formula>0</formula>
    </cfRule>
  </conditionalFormatting>
  <conditionalFormatting sqref="J8">
    <cfRule type="cellIs" dxfId="2561" priority="229" operator="greaterThanOrEqual">
      <formula>I8</formula>
    </cfRule>
    <cfRule type="cellIs" dxfId="2560" priority="228" operator="equal">
      <formula>0</formula>
    </cfRule>
    <cfRule type="cellIs" dxfId="2559" priority="230" operator="lessThan">
      <formula>I8</formula>
    </cfRule>
  </conditionalFormatting>
  <conditionalFormatting sqref="J9">
    <cfRule type="cellIs" dxfId="2558" priority="244" operator="lessThan">
      <formula>I9</formula>
    </cfRule>
    <cfRule type="cellIs" dxfId="2557" priority="245" operator="greaterThanOrEqual">
      <formula>I9</formula>
    </cfRule>
  </conditionalFormatting>
  <conditionalFormatting sqref="J9:J11">
    <cfRule type="cellIs" dxfId="2556" priority="103" operator="equal">
      <formula>0</formula>
    </cfRule>
  </conditionalFormatting>
  <conditionalFormatting sqref="J10">
    <cfRule type="cellIs" dxfId="2555" priority="105" operator="greaterThanOrEqual">
      <formula>I10</formula>
    </cfRule>
    <cfRule type="cellIs" dxfId="2554" priority="104" operator="lessThan">
      <formula>I10</formula>
    </cfRule>
  </conditionalFormatting>
  <conditionalFormatting sqref="J11">
    <cfRule type="cellIs" dxfId="2553" priority="248" operator="greaterThanOrEqual">
      <formula>$E11</formula>
    </cfRule>
    <cfRule type="cellIs" dxfId="2552" priority="247" operator="lessThan">
      <formula>$E11</formula>
    </cfRule>
  </conditionalFormatting>
  <conditionalFormatting sqref="J12">
    <cfRule type="cellIs" dxfId="2551" priority="221" operator="lessThan">
      <formula>I12</formula>
    </cfRule>
    <cfRule type="cellIs" dxfId="2550" priority="220" operator="greaterThanOrEqual">
      <formula>I12</formula>
    </cfRule>
    <cfRule type="cellIs" dxfId="2549" priority="219" operator="equal">
      <formula>0</formula>
    </cfRule>
  </conditionalFormatting>
  <conditionalFormatting sqref="J13">
    <cfRule type="cellIs" dxfId="2548" priority="227" operator="greaterThanOrEqual">
      <formula>I13</formula>
    </cfRule>
    <cfRule type="cellIs" dxfId="2547" priority="226" operator="lessThan">
      <formula>I13</formula>
    </cfRule>
  </conditionalFormatting>
  <conditionalFormatting sqref="J13:J15">
    <cfRule type="cellIs" dxfId="2546" priority="109" operator="equal">
      <formula>0</formula>
    </cfRule>
  </conditionalFormatting>
  <conditionalFormatting sqref="J14">
    <cfRule type="cellIs" dxfId="2545" priority="110" operator="lessThan">
      <formula>I14</formula>
    </cfRule>
    <cfRule type="cellIs" dxfId="2544" priority="111" operator="greaterThanOrEqual">
      <formula>I14</formula>
    </cfRule>
  </conditionalFormatting>
  <conditionalFormatting sqref="J16">
    <cfRule type="cellIs" dxfId="2543" priority="239" operator="lessThan">
      <formula>I16</formula>
    </cfRule>
    <cfRule type="cellIs" dxfId="2542" priority="238" operator="greaterThanOrEqual">
      <formula>I16</formula>
    </cfRule>
    <cfRule type="cellIs" dxfId="2541" priority="237" operator="equal">
      <formula>0</formula>
    </cfRule>
  </conditionalFormatting>
  <conditionalFormatting sqref="J17">
    <cfRule type="cellIs" dxfId="2540" priority="242" operator="greaterThanOrEqual">
      <formula>I17</formula>
    </cfRule>
    <cfRule type="cellIs" dxfId="2539" priority="241" operator="lessThan">
      <formula>I17</formula>
    </cfRule>
  </conditionalFormatting>
  <conditionalFormatting sqref="J17:J18">
    <cfRule type="cellIs" dxfId="2538" priority="97" operator="equal">
      <formula>0</formula>
    </cfRule>
  </conditionalFormatting>
  <conditionalFormatting sqref="J18">
    <cfRule type="cellIs" dxfId="2537" priority="99" operator="greaterThanOrEqual">
      <formula>I18</formula>
    </cfRule>
    <cfRule type="cellIs" dxfId="2536" priority="98" operator="lessThan">
      <formula>I18</formula>
    </cfRule>
  </conditionalFormatting>
  <conditionalFormatting sqref="J20">
    <cfRule type="cellIs" dxfId="2535" priority="215" operator="lessThan">
      <formula>I20</formula>
    </cfRule>
    <cfRule type="cellIs" dxfId="2534" priority="213" operator="equal">
      <formula>0</formula>
    </cfRule>
    <cfRule type="cellIs" dxfId="2533" priority="214" operator="greaterThanOrEqual">
      <formula>I20</formula>
    </cfRule>
  </conditionalFormatting>
  <conditionalFormatting sqref="J21">
    <cfRule type="cellIs" dxfId="2532" priority="236" operator="greaterThanOrEqual">
      <formula>I21</formula>
    </cfRule>
    <cfRule type="cellIs" dxfId="2531" priority="235" operator="lessThan">
      <formula>I21</formula>
    </cfRule>
  </conditionalFormatting>
  <conditionalFormatting sqref="J21:J22">
    <cfRule type="cellIs" dxfId="2530" priority="91" operator="equal">
      <formula>0</formula>
    </cfRule>
  </conditionalFormatting>
  <conditionalFormatting sqref="J22">
    <cfRule type="cellIs" dxfId="2529" priority="92" operator="lessThan">
      <formula>I22</formula>
    </cfRule>
    <cfRule type="cellIs" dxfId="2528" priority="93" operator="greaterThanOrEqual">
      <formula>I22</formula>
    </cfRule>
  </conditionalFormatting>
  <conditionalFormatting sqref="J24">
    <cfRule type="cellIs" dxfId="2527" priority="933" operator="equal">
      <formula>0</formula>
    </cfRule>
    <cfRule type="cellIs" dxfId="2526" priority="934" operator="greaterThanOrEqual">
      <formula>I24</formula>
    </cfRule>
    <cfRule type="cellIs" dxfId="2525" priority="935" operator="lessThan">
      <formula>I24</formula>
    </cfRule>
  </conditionalFormatting>
  <conditionalFormatting sqref="J25">
    <cfRule type="cellIs" dxfId="2524" priority="923" operator="greaterThanOrEqual">
      <formula>I25</formula>
    </cfRule>
    <cfRule type="cellIs" dxfId="2523" priority="922" operator="lessThan">
      <formula>I25</formula>
    </cfRule>
    <cfRule type="cellIs" dxfId="2522" priority="921" operator="equal">
      <formula>0</formula>
    </cfRule>
  </conditionalFormatting>
  <conditionalFormatting sqref="J26">
    <cfRule type="cellIs" dxfId="2521" priority="925" operator="lessThanOrEqual">
      <formula>I26</formula>
    </cfRule>
    <cfRule type="cellIs" dxfId="2520" priority="926" operator="greaterThan">
      <formula>I26</formula>
    </cfRule>
    <cfRule type="cellIs" dxfId="2519" priority="924" operator="equal">
      <formula>0</formula>
    </cfRule>
  </conditionalFormatting>
  <conditionalFormatting sqref="J27:J30">
    <cfRule type="cellIs" dxfId="2518" priority="909" operator="equal">
      <formula>0</formula>
    </cfRule>
    <cfRule type="cellIs" dxfId="2517" priority="910" operator="lessThan">
      <formula>$E27</formula>
    </cfRule>
    <cfRule type="cellIs" dxfId="2516" priority="911" operator="greaterThanOrEqual">
      <formula>$E27</formula>
    </cfRule>
  </conditionalFormatting>
  <conditionalFormatting sqref="J32">
    <cfRule type="cellIs" dxfId="2515" priority="1016" operator="greaterThanOrEqual">
      <formula>I32</formula>
    </cfRule>
    <cfRule type="cellIs" dxfId="2514" priority="1015" operator="lessThan">
      <formula>I32</formula>
    </cfRule>
  </conditionalFormatting>
  <conditionalFormatting sqref="J32:J33">
    <cfRule type="cellIs" dxfId="2513" priority="1014" operator="equal">
      <formula>0</formula>
    </cfRule>
  </conditionalFormatting>
  <conditionalFormatting sqref="J33">
    <cfRule type="cellIs" dxfId="2512" priority="1019" operator="greaterThanOrEqual">
      <formula>I33</formula>
    </cfRule>
    <cfRule type="cellIs" dxfId="2511" priority="1018" operator="lessThan">
      <formula>I33</formula>
    </cfRule>
  </conditionalFormatting>
  <conditionalFormatting sqref="J35">
    <cfRule type="cellIs" dxfId="2510" priority="1013" operator="greaterThanOrEqual">
      <formula>I35</formula>
    </cfRule>
    <cfRule type="cellIs" dxfId="2509" priority="1012" operator="lessThan">
      <formula>I35</formula>
    </cfRule>
  </conditionalFormatting>
  <conditionalFormatting sqref="J35:J36">
    <cfRule type="cellIs" dxfId="2508" priority="1005" operator="equal">
      <formula>0</formula>
    </cfRule>
  </conditionalFormatting>
  <conditionalFormatting sqref="J36">
    <cfRule type="cellIs" dxfId="2507" priority="1007" operator="greaterThanOrEqual">
      <formula>I36</formula>
    </cfRule>
    <cfRule type="cellIs" dxfId="2506" priority="1006" operator="lessThan">
      <formula>I36</formula>
    </cfRule>
  </conditionalFormatting>
  <conditionalFormatting sqref="J37">
    <cfRule type="cellIs" dxfId="2505" priority="1097" operator="greaterThanOrEqual">
      <formula>$E37</formula>
    </cfRule>
    <cfRule type="cellIs" dxfId="2504" priority="1096" operator="lessThan">
      <formula>$E37</formula>
    </cfRule>
    <cfRule type="cellIs" dxfId="2503" priority="1095" operator="equal">
      <formula>0</formula>
    </cfRule>
  </conditionalFormatting>
  <conditionalFormatting sqref="J38:J40">
    <cfRule type="cellIs" dxfId="2502" priority="993" operator="equal">
      <formula>0</formula>
    </cfRule>
    <cfRule type="cellIs" dxfId="2501" priority="995" operator="greaterThanOrEqual">
      <formula>I38</formula>
    </cfRule>
    <cfRule type="cellIs" dxfId="2500" priority="994" operator="lessThan">
      <formula>I38</formula>
    </cfRule>
  </conditionalFormatting>
  <conditionalFormatting sqref="J46">
    <cfRule type="cellIs" dxfId="2499" priority="1089" operator="equal">
      <formula>0</formula>
    </cfRule>
    <cfRule type="cellIs" dxfId="2498" priority="1090" operator="lessThan">
      <formula>I46</formula>
    </cfRule>
    <cfRule type="cellIs" dxfId="2497" priority="1091" operator="greaterThanOrEqual">
      <formula>I46</formula>
    </cfRule>
  </conditionalFormatting>
  <conditionalFormatting sqref="J47:J51">
    <cfRule type="cellIs" dxfId="2496" priority="60" operator="greaterThanOrEqual">
      <formula>I47</formula>
    </cfRule>
    <cfRule type="cellIs" dxfId="2495" priority="59" operator="lessThan">
      <formula>I47</formula>
    </cfRule>
    <cfRule type="cellIs" dxfId="2494" priority="58" operator="equal">
      <formula>0</formula>
    </cfRule>
  </conditionalFormatting>
  <conditionalFormatting sqref="J50:J51">
    <cfRule type="cellIs" dxfId="2493" priority="22" operator="equal">
      <formula>0</formula>
    </cfRule>
    <cfRule type="cellIs" dxfId="2492" priority="23" operator="lessThan">
      <formula>I50</formula>
    </cfRule>
    <cfRule type="cellIs" dxfId="2491" priority="24" operator="greaterThanOrEqual">
      <formula>I50</formula>
    </cfRule>
  </conditionalFormatting>
  <conditionalFormatting sqref="J52:J53">
    <cfRule type="cellIs" dxfId="2490" priority="989" operator="greaterThan">
      <formula>I52</formula>
    </cfRule>
    <cfRule type="cellIs" dxfId="2489" priority="988" operator="lessThanOrEqual">
      <formula>I52</formula>
    </cfRule>
    <cfRule type="cellIs" dxfId="2488" priority="987" operator="equal">
      <formula>0</formula>
    </cfRule>
  </conditionalFormatting>
  <conditionalFormatting sqref="J54">
    <cfRule type="cellIs" dxfId="2487" priority="1079" operator="greaterThanOrEqual">
      <formula>$E54</formula>
    </cfRule>
    <cfRule type="cellIs" dxfId="2486" priority="1078" operator="lessThan">
      <formula>$E54</formula>
    </cfRule>
    <cfRule type="cellIs" dxfId="2485" priority="1077" operator="equal">
      <formula>0</formula>
    </cfRule>
  </conditionalFormatting>
  <conditionalFormatting sqref="J55:J58">
    <cfRule type="cellIs" dxfId="2484" priority="848" operator="greaterThanOrEqual">
      <formula>I55</formula>
    </cfRule>
    <cfRule type="cellIs" dxfId="2483" priority="847" operator="lessThan">
      <formula>I55</formula>
    </cfRule>
    <cfRule type="cellIs" dxfId="2482" priority="846" operator="equal">
      <formula>0</formula>
    </cfRule>
  </conditionalFormatting>
  <conditionalFormatting sqref="J59">
    <cfRule type="cellIs" dxfId="2481" priority="1068" operator="equal">
      <formula>0</formula>
    </cfRule>
    <cfRule type="cellIs" dxfId="2480" priority="1069" operator="lessThan">
      <formula>I59</formula>
    </cfRule>
    <cfRule type="cellIs" dxfId="2479" priority="1070" operator="greaterThanOrEqual">
      <formula>I59</formula>
    </cfRule>
  </conditionalFormatting>
  <conditionalFormatting sqref="J60:J63">
    <cfRule type="cellIs" dxfId="2478" priority="818" operator="greaterThanOrEqual">
      <formula>I60</formula>
    </cfRule>
    <cfRule type="cellIs" dxfId="2477" priority="817" operator="lessThan">
      <formula>I60</formula>
    </cfRule>
  </conditionalFormatting>
  <conditionalFormatting sqref="J60:J64">
    <cfRule type="cellIs" dxfId="2476" priority="816" operator="equal">
      <formula>0</formula>
    </cfRule>
  </conditionalFormatting>
  <conditionalFormatting sqref="J64">
    <cfRule type="cellIs" dxfId="2475" priority="1027" operator="lessThan">
      <formula>I64</formula>
    </cfRule>
    <cfRule type="cellIs" dxfId="2474" priority="1028" operator="greaterThanOrEqual">
      <formula>I64</formula>
    </cfRule>
  </conditionalFormatting>
  <conditionalFormatting sqref="J65">
    <cfRule type="cellIs" dxfId="2473" priority="1060" operator="lessThan">
      <formula>$E65</formula>
    </cfRule>
    <cfRule type="cellIs" dxfId="2472" priority="1059" operator="equal">
      <formula>0</formula>
    </cfRule>
    <cfRule type="cellIs" dxfId="2471" priority="1061" operator="greaterThanOrEqual">
      <formula>$E65</formula>
    </cfRule>
  </conditionalFormatting>
  <conditionalFormatting sqref="J66:J69">
    <cfRule type="cellIs" dxfId="2470" priority="834" operator="equal">
      <formula>0</formula>
    </cfRule>
    <cfRule type="cellIs" dxfId="2469" priority="836" operator="greaterThanOrEqual">
      <formula>I66</formula>
    </cfRule>
    <cfRule type="cellIs" dxfId="2468" priority="835" operator="lessThan">
      <formula>I66</formula>
    </cfRule>
  </conditionalFormatting>
  <conditionalFormatting sqref="J71">
    <cfRule type="cellIs" dxfId="2467" priority="745" operator="greaterThanOrEqual">
      <formula>I71</formula>
    </cfRule>
    <cfRule type="cellIs" dxfId="2466" priority="743" operator="equal">
      <formula>0</formula>
    </cfRule>
    <cfRule type="cellIs" dxfId="2465" priority="744" operator="lessThan">
      <formula>I71</formula>
    </cfRule>
  </conditionalFormatting>
  <conditionalFormatting sqref="J73:J74">
    <cfRule type="cellIs" dxfId="2464" priority="737" operator="equal">
      <formula>0</formula>
    </cfRule>
    <cfRule type="cellIs" dxfId="2463" priority="738" operator="lessThan">
      <formula>I73</formula>
    </cfRule>
    <cfRule type="cellIs" dxfId="2462" priority="739" operator="greaterThanOrEqual">
      <formula>I73</formula>
    </cfRule>
  </conditionalFormatting>
  <conditionalFormatting sqref="J75">
    <cfRule type="cellIs" dxfId="2461" priority="1049" operator="greaterThanOrEqual">
      <formula>$E75</formula>
    </cfRule>
    <cfRule type="cellIs" dxfId="2460" priority="1048" operator="lessThan">
      <formula>$E75</formula>
    </cfRule>
    <cfRule type="cellIs" dxfId="2459" priority="1047" operator="equal">
      <formula>0</formula>
    </cfRule>
  </conditionalFormatting>
  <conditionalFormatting sqref="J76:J79">
    <cfRule type="cellIs" dxfId="2458" priority="962" operator="greaterThanOrEqual">
      <formula>I76</formula>
    </cfRule>
    <cfRule type="cellIs" dxfId="2457" priority="961" operator="lessThan">
      <formula>I76</formula>
    </cfRule>
  </conditionalFormatting>
  <conditionalFormatting sqref="J76:J81">
    <cfRule type="cellIs" dxfId="2456" priority="734" operator="equal">
      <formula>0</formula>
    </cfRule>
  </conditionalFormatting>
  <conditionalFormatting sqref="J80">
    <cfRule type="cellIs" dxfId="2455" priority="747" operator="lessThan">
      <formula>I80</formula>
    </cfRule>
    <cfRule type="cellIs" dxfId="2454" priority="748" operator="greaterThanOrEqual">
      <formula>I80</formula>
    </cfRule>
  </conditionalFormatting>
  <conditionalFormatting sqref="J81">
    <cfRule type="cellIs" dxfId="2453" priority="735" operator="lessThan">
      <formula>I81</formula>
    </cfRule>
    <cfRule type="cellIs" dxfId="2452" priority="736" operator="greaterThanOrEqual">
      <formula>I81</formula>
    </cfRule>
  </conditionalFormatting>
  <conditionalFormatting sqref="J82">
    <cfRule type="cellIs" dxfId="2451" priority="939" operator="equal">
      <formula>0</formula>
    </cfRule>
    <cfRule type="cellIs" dxfId="2450" priority="941" operator="greaterThanOrEqual">
      <formula>$E82</formula>
    </cfRule>
    <cfRule type="cellIs" dxfId="2449" priority="940" operator="lessThan">
      <formula>$E82</formula>
    </cfRule>
  </conditionalFormatting>
  <conditionalFormatting sqref="J83:J86">
    <cfRule type="cellIs" dxfId="2448" priority="822" operator="equal">
      <formula>0</formula>
    </cfRule>
    <cfRule type="cellIs" dxfId="2447" priority="824" operator="greaterThanOrEqual">
      <formula>I83</formula>
    </cfRule>
    <cfRule type="cellIs" dxfId="2446" priority="823" operator="lessThan">
      <formula>I83</formula>
    </cfRule>
  </conditionalFormatting>
  <conditionalFormatting sqref="J92">
    <cfRule type="cellIs" dxfId="2445" priority="906" operator="equal">
      <formula>0</formula>
    </cfRule>
    <cfRule type="cellIs" dxfId="2444" priority="907" operator="lessThan">
      <formula>I92</formula>
    </cfRule>
    <cfRule type="cellIs" dxfId="2443" priority="908" operator="greaterThanOrEqual">
      <formula>I92</formula>
    </cfRule>
  </conditionalFormatting>
  <conditionalFormatting sqref="J93:J105 N93:N105 F94 F96:F99 F101:F103">
    <cfRule type="cellIs" dxfId="2442" priority="1112" operator="greaterThanOrEqual">
      <formula>E93</formula>
    </cfRule>
    <cfRule type="cellIs" dxfId="2441" priority="1111" operator="lessThan">
      <formula>E93</formula>
    </cfRule>
  </conditionalFormatting>
  <conditionalFormatting sqref="J93:J105 N93:N105">
    <cfRule type="cellIs" dxfId="2440" priority="1110" operator="equal">
      <formula>0</formula>
    </cfRule>
  </conditionalFormatting>
  <conditionalFormatting sqref="K7">
    <cfRule type="cellIs" dxfId="2439" priority="212" operator="equal">
      <formula>"Meta non Conseguida"</formula>
    </cfRule>
    <cfRule type="cellIs" dxfId="2438" priority="211" operator="equal">
      <formula>"Meta Conseguida"</formula>
    </cfRule>
    <cfRule type="cellIs" dxfId="2437" priority="210" operator="equal">
      <formula>"Introducir resultado"</formula>
    </cfRule>
  </conditionalFormatting>
  <conditionalFormatting sqref="K8">
    <cfRule type="cellIs" dxfId="2436" priority="231" operator="equal">
      <formula>"Meta Totalmente Alcanzada"</formula>
    </cfRule>
    <cfRule type="cellIs" dxfId="2435" priority="232" operator="equal">
      <formula>"Meta Parcialmente Alcanzada"</formula>
    </cfRule>
    <cfRule type="cellIs" dxfId="2434" priority="233" operator="equal">
      <formula>"Ningunha Meta Alcanzada"</formula>
    </cfRule>
  </conditionalFormatting>
  <conditionalFormatting sqref="K9:K10">
    <cfRule type="cellIs" dxfId="2433" priority="209" operator="equal">
      <formula>"Meta non Conseguida"</formula>
    </cfRule>
    <cfRule type="cellIs" dxfId="2432" priority="207" operator="equal">
      <formula>"Introducir resultado"</formula>
    </cfRule>
    <cfRule type="cellIs" dxfId="2431" priority="208" operator="equal">
      <formula>"Meta Conseguida"</formula>
    </cfRule>
  </conditionalFormatting>
  <conditionalFormatting sqref="K12">
    <cfRule type="cellIs" dxfId="2430" priority="224" operator="equal">
      <formula>"Ningunha Meta Alcanzada"</formula>
    </cfRule>
    <cfRule type="cellIs" dxfId="2429" priority="222" operator="equal">
      <formula>"Meta Totalmente Alcanzada"</formula>
    </cfRule>
    <cfRule type="cellIs" dxfId="2428" priority="223" operator="equal">
      <formula>"Meta Parcialmente Alcanzada"</formula>
    </cfRule>
  </conditionalFormatting>
  <conditionalFormatting sqref="K13:K14">
    <cfRule type="cellIs" dxfId="2427" priority="203" operator="equal">
      <formula>"Meta non Conseguida"</formula>
    </cfRule>
    <cfRule type="cellIs" dxfId="2426" priority="202" operator="equal">
      <formula>"Meta Conseguida"</formula>
    </cfRule>
  </conditionalFormatting>
  <conditionalFormatting sqref="K13:K15">
    <cfRule type="cellIs" dxfId="2425" priority="197" operator="equal">
      <formula>"Introducir resultado"</formula>
    </cfRule>
  </conditionalFormatting>
  <conditionalFormatting sqref="K15">
    <cfRule type="cellIs" dxfId="2424" priority="199" operator="equal">
      <formula>"Meta no Conseguida"</formula>
    </cfRule>
    <cfRule type="cellIs" dxfId="2423" priority="198" operator="equal">
      <formula>"Resultado Introducido"</formula>
    </cfRule>
  </conditionalFormatting>
  <conditionalFormatting sqref="K16">
    <cfRule type="cellIs" dxfId="2422" priority="249" operator="equal">
      <formula>"Meta Totalmente Alcanzada"</formula>
    </cfRule>
    <cfRule type="cellIs" dxfId="2421" priority="250" operator="equal">
      <formula>"Meta Parcialmente Alcanzada"</formula>
    </cfRule>
    <cfRule type="cellIs" dxfId="2420" priority="251" operator="equal">
      <formula>"Ningunha Meta Alcanzada"</formula>
    </cfRule>
  </conditionalFormatting>
  <conditionalFormatting sqref="K17:K18">
    <cfRule type="cellIs" dxfId="2419" priority="193" operator="equal">
      <formula>"Meta non Conseguida"</formula>
    </cfRule>
    <cfRule type="cellIs" dxfId="2418" priority="192" operator="equal">
      <formula>"Meta Conseguida"</formula>
    </cfRule>
    <cfRule type="cellIs" dxfId="2417" priority="191" operator="equal">
      <formula>"Introducir resultado"</formula>
    </cfRule>
  </conditionalFormatting>
  <conditionalFormatting sqref="K20">
    <cfRule type="cellIs" dxfId="2416" priority="217" operator="equal">
      <formula>"Meta Parcialmente Alcanzada"</formula>
    </cfRule>
    <cfRule type="cellIs" dxfId="2415" priority="218" operator="equal">
      <formula>"Ningunha Meta Alcanzada"</formula>
    </cfRule>
    <cfRule type="cellIs" dxfId="2414" priority="216" operator="equal">
      <formula>"Meta Totalmente Alcanzada"</formula>
    </cfRule>
  </conditionalFormatting>
  <conditionalFormatting sqref="K21:K22">
    <cfRule type="cellIs" dxfId="2413" priority="185" operator="equal">
      <formula>"Introducir resultado"</formula>
    </cfRule>
    <cfRule type="cellIs" dxfId="2412" priority="186" operator="equal">
      <formula>"Meta Conseguida"</formula>
    </cfRule>
    <cfRule type="cellIs" dxfId="2411" priority="187" operator="equal">
      <formula>"Meta non Conseguida"</formula>
    </cfRule>
  </conditionalFormatting>
  <conditionalFormatting sqref="K24">
    <cfRule type="cellIs" dxfId="2410" priority="930" operator="equal">
      <formula>"Meta Totalmente Alcanzada"</formula>
    </cfRule>
    <cfRule type="cellIs" dxfId="2409" priority="931" operator="equal">
      <formula>"Meta Parcialmente Alcanzada"</formula>
    </cfRule>
    <cfRule type="cellIs" dxfId="2408" priority="932" operator="equal">
      <formula>"Ningunha Meta Alcanzada"</formula>
    </cfRule>
  </conditionalFormatting>
  <conditionalFormatting sqref="K25:K30">
    <cfRule type="cellIs" dxfId="2407" priority="781" operator="equal">
      <formula>"Meta non Conseguida"</formula>
    </cfRule>
    <cfRule type="cellIs" dxfId="2406" priority="779" operator="equal">
      <formula>"Introducir resultado"</formula>
    </cfRule>
    <cfRule type="cellIs" dxfId="2405" priority="780" operator="equal">
      <formula>"Meta Conseguida"</formula>
    </cfRule>
  </conditionalFormatting>
  <conditionalFormatting sqref="K32:K33">
    <cfRule type="cellIs" dxfId="2404" priority="776" operator="equal">
      <formula>"Introducir resultado"</formula>
    </cfRule>
    <cfRule type="cellIs" dxfId="2403" priority="777" operator="equal">
      <formula>"Meta Conseguida"</formula>
    </cfRule>
    <cfRule type="cellIs" dxfId="2402" priority="778" operator="equal">
      <formula>"Meta non Conseguida"</formula>
    </cfRule>
  </conditionalFormatting>
  <conditionalFormatting sqref="K35:K36">
    <cfRule type="cellIs" dxfId="2401" priority="786" operator="equal">
      <formula>"Meta Conseguida"</formula>
    </cfRule>
    <cfRule type="cellIs" dxfId="2400" priority="787" operator="equal">
      <formula>"Meta non Conseguida"</formula>
    </cfRule>
    <cfRule type="cellIs" dxfId="2399" priority="785" operator="equal">
      <formula>"Introducir resultado"</formula>
    </cfRule>
  </conditionalFormatting>
  <conditionalFormatting sqref="K37">
    <cfRule type="cellIs" dxfId="2398" priority="1043" operator="equal">
      <formula>"Ningunha Meta Alcanzada"</formula>
    </cfRule>
    <cfRule type="cellIs" dxfId="2397" priority="1041" operator="equal">
      <formula>"Meta Totalmente Alcanzada"</formula>
    </cfRule>
    <cfRule type="cellIs" dxfId="2396" priority="1042" operator="equal">
      <formula>"Meta Parcialmente Alcanzada"</formula>
    </cfRule>
  </conditionalFormatting>
  <conditionalFormatting sqref="K38:K40">
    <cfRule type="cellIs" dxfId="2395" priority="997" operator="equal">
      <formula>"Meta Conseguida"</formula>
    </cfRule>
    <cfRule type="cellIs" dxfId="2394" priority="998" operator="equal">
      <formula>"Meta non Conseguida"</formula>
    </cfRule>
  </conditionalFormatting>
  <conditionalFormatting sqref="K38:K41">
    <cfRule type="cellIs" dxfId="2393" priority="990" operator="equal">
      <formula>"Introducir resultado"</formula>
    </cfRule>
  </conditionalFormatting>
  <conditionalFormatting sqref="K41">
    <cfRule type="cellIs" dxfId="2392" priority="991" operator="equal">
      <formula>"Indicador Completado"</formula>
    </cfRule>
    <cfRule type="cellIs" dxfId="2391" priority="992" operator="equal">
      <formula>"Meta no Conseguida"</formula>
    </cfRule>
  </conditionalFormatting>
  <conditionalFormatting sqref="K46">
    <cfRule type="cellIs" dxfId="2390" priority="1040" operator="equal">
      <formula>"Ningunha Meta Alcanzada"</formula>
    </cfRule>
    <cfRule type="cellIs" dxfId="2389" priority="1039" operator="equal">
      <formula>"Meta Parcialmente Alcanzada"</formula>
    </cfRule>
    <cfRule type="cellIs" dxfId="2388" priority="1038" operator="equal">
      <formula>"Meta Totalmente Alcanzada"</formula>
    </cfRule>
  </conditionalFormatting>
  <conditionalFormatting sqref="K47">
    <cfRule type="cellIs" dxfId="2387" priority="1094" operator="equal">
      <formula>"Meta noN Conseguida"</formula>
    </cfRule>
  </conditionalFormatting>
  <conditionalFormatting sqref="K47:K53">
    <cfRule type="cellIs" dxfId="2386" priority="25" operator="equal">
      <formula>"Introducir resultado"</formula>
    </cfRule>
    <cfRule type="cellIs" dxfId="2385" priority="26" operator="equal">
      <formula>"Meta Conseguida"</formula>
    </cfRule>
  </conditionalFormatting>
  <conditionalFormatting sqref="K48:K53">
    <cfRule type="cellIs" dxfId="2384" priority="27" operator="equal">
      <formula>"Meta non Conseguida"</formula>
    </cfRule>
  </conditionalFormatting>
  <conditionalFormatting sqref="K54">
    <cfRule type="cellIs" dxfId="2383" priority="1036" operator="equal">
      <formula>"Meta Parcialmente Alcanzada"</formula>
    </cfRule>
    <cfRule type="cellIs" dxfId="2382" priority="1037" operator="equal">
      <formula>"Ningunha Meta Alcanzada"</formula>
    </cfRule>
    <cfRule type="cellIs" dxfId="2381" priority="1035" operator="equal">
      <formula>"Meta Totalmente Alcanzada"</formula>
    </cfRule>
  </conditionalFormatting>
  <conditionalFormatting sqref="K55:K58">
    <cfRule type="cellIs" dxfId="2380" priority="1045" operator="equal">
      <formula>"Meta Conseguida"</formula>
    </cfRule>
    <cfRule type="cellIs" dxfId="2379" priority="1046" operator="equal">
      <formula>"Meta non Conseguida"</formula>
    </cfRule>
    <cfRule type="cellIs" dxfId="2378" priority="1044" operator="equal">
      <formula>"Introducir resultado"</formula>
    </cfRule>
  </conditionalFormatting>
  <conditionalFormatting sqref="K59">
    <cfRule type="cellIs" dxfId="2377" priority="1071" operator="equal">
      <formula>"Meta Totalmente Alcanzada"</formula>
    </cfRule>
    <cfRule type="cellIs" dxfId="2376" priority="1073" operator="equal">
      <formula>"Ningunha Meta Alcanzada"</formula>
    </cfRule>
    <cfRule type="cellIs" dxfId="2375" priority="1072" operator="equal">
      <formula>"Meta Parcialmente Alcanzada"</formula>
    </cfRule>
  </conditionalFormatting>
  <conditionalFormatting sqref="K60:K64">
    <cfRule type="cellIs" dxfId="2374" priority="771" operator="equal">
      <formula>"Meta Conseguida"</formula>
    </cfRule>
    <cfRule type="cellIs" dxfId="2373" priority="770" operator="equal">
      <formula>"Introducir resultado"</formula>
    </cfRule>
    <cfRule type="cellIs" dxfId="2372" priority="772" operator="equal">
      <formula>"Meta non Conseguida"</formula>
    </cfRule>
  </conditionalFormatting>
  <conditionalFormatting sqref="K65">
    <cfRule type="cellIs" dxfId="2371" priority="1064" operator="equal">
      <formula>"Ningunha Meta Alcanzada"</formula>
    </cfRule>
    <cfRule type="cellIs" dxfId="2370" priority="1062" operator="equal">
      <formula>"Meta Totalmente Alcanzada"</formula>
    </cfRule>
    <cfRule type="cellIs" dxfId="2369" priority="1063" operator="equal">
      <formula>"Meta Parcialmente Alcanzada"</formula>
    </cfRule>
  </conditionalFormatting>
  <conditionalFormatting sqref="K66:K69">
    <cfRule type="cellIs" dxfId="2368" priority="985" operator="equal">
      <formula>"Meta Conseguida"</formula>
    </cfRule>
    <cfRule type="cellIs" dxfId="2367" priority="986" operator="equal">
      <formula>"Meta non Conseguida"</formula>
    </cfRule>
  </conditionalFormatting>
  <conditionalFormatting sqref="K66:K74">
    <cfRule type="cellIs" dxfId="2366" priority="755" operator="equal">
      <formula>"Introducir resultado"</formula>
    </cfRule>
  </conditionalFormatting>
  <conditionalFormatting sqref="K70">
    <cfRule type="cellIs" dxfId="2365" priority="769" operator="equal">
      <formula>"Meta no Conseguida"</formula>
    </cfRule>
    <cfRule type="cellIs" dxfId="2364" priority="768" operator="equal">
      <formula>"Indicador Completado"</formula>
    </cfRule>
  </conditionalFormatting>
  <conditionalFormatting sqref="K71">
    <cfRule type="cellIs" dxfId="2363" priority="763" operator="equal">
      <formula>"Meta non Conseguida"</formula>
    </cfRule>
    <cfRule type="cellIs" dxfId="2362" priority="762" operator="equal">
      <formula>"Meta Conseguida"</formula>
    </cfRule>
  </conditionalFormatting>
  <conditionalFormatting sqref="K72">
    <cfRule type="cellIs" dxfId="2361" priority="766" operator="equal">
      <formula>"Meta no Conseguida"</formula>
    </cfRule>
    <cfRule type="cellIs" dxfId="2360" priority="765" operator="equal">
      <formula>"Indicador Completado"</formula>
    </cfRule>
  </conditionalFormatting>
  <conditionalFormatting sqref="K73:K74">
    <cfRule type="cellIs" dxfId="2359" priority="757" operator="equal">
      <formula>"Meta non Conseguida"</formula>
    </cfRule>
    <cfRule type="cellIs" dxfId="2358" priority="756" operator="equal">
      <formula>"Meta Conseguida"</formula>
    </cfRule>
  </conditionalFormatting>
  <conditionalFormatting sqref="K75">
    <cfRule type="cellIs" dxfId="2357" priority="1052" operator="equal">
      <formula>"Ningunha Meta Alcanzada"</formula>
    </cfRule>
    <cfRule type="cellIs" dxfId="2356" priority="1050" operator="equal">
      <formula>"Meta Totalmente Alcanzada"</formula>
    </cfRule>
    <cfRule type="cellIs" dxfId="2355" priority="1051" operator="equal">
      <formula>"Meta Parcialmente Alcanzada"</formula>
    </cfRule>
  </conditionalFormatting>
  <conditionalFormatting sqref="K76:K81">
    <cfRule type="cellIs" dxfId="2354" priority="751" operator="equal">
      <formula>"Meta non Conseguida"</formula>
    </cfRule>
    <cfRule type="cellIs" dxfId="2353" priority="750" operator="equal">
      <formula>"Meta Conseguida"</formula>
    </cfRule>
    <cfRule type="cellIs" dxfId="2352" priority="749" operator="equal">
      <formula>"Introducir resultado"</formula>
    </cfRule>
  </conditionalFormatting>
  <conditionalFormatting sqref="K82">
    <cfRule type="cellIs" dxfId="2351" priority="942" operator="equal">
      <formula>"Meta Totalmente Alcanzada"</formula>
    </cfRule>
    <cfRule type="cellIs" dxfId="2350" priority="943" operator="equal">
      <formula>"Meta Parcialmente Alcanzada"</formula>
    </cfRule>
    <cfRule type="cellIs" dxfId="2349" priority="944" operator="equal">
      <formula>"Ningunha Meta Alcanzada"</formula>
    </cfRule>
  </conditionalFormatting>
  <conditionalFormatting sqref="K83:K86">
    <cfRule type="cellIs" dxfId="2348" priority="937" operator="equal">
      <formula>"Meta Conseguida"</formula>
    </cfRule>
    <cfRule type="cellIs" dxfId="2347" priority="938" operator="equal">
      <formula>"Meta non Conseguida"</formula>
    </cfRule>
  </conditionalFormatting>
  <conditionalFormatting sqref="K83:K88">
    <cfRule type="cellIs" dxfId="2346" priority="731" operator="equal">
      <formula>"Introducir resultado"</formula>
    </cfRule>
  </conditionalFormatting>
  <conditionalFormatting sqref="K87:K88">
    <cfRule type="cellIs" dxfId="2345" priority="733" operator="equal">
      <formula>"Meta no Conseguida"</formula>
    </cfRule>
    <cfRule type="cellIs" dxfId="2344" priority="732" operator="equal">
      <formula>"Indicador Completado"</formula>
    </cfRule>
  </conditionalFormatting>
  <conditionalFormatting sqref="K92">
    <cfRule type="cellIs" dxfId="2343" priority="905" operator="equal">
      <formula>"Ningunha Meta Alcanzada"</formula>
    </cfRule>
    <cfRule type="cellIs" dxfId="2342" priority="903" operator="equal">
      <formula>"Meta Totalmente Alcanzada"</formula>
    </cfRule>
    <cfRule type="cellIs" dxfId="2341" priority="904" operator="equal">
      <formula>"Meta Parcialmente Alcanzada"</formula>
    </cfRule>
  </conditionalFormatting>
  <conditionalFormatting sqref="K93:K105">
    <cfRule type="cellIs" dxfId="2340" priority="726" operator="equal">
      <formula>"Meta Conseguida"</formula>
    </cfRule>
    <cfRule type="cellIs" dxfId="2339" priority="727" operator="equal">
      <formula>"Meta non Conseguida"</formula>
    </cfRule>
    <cfRule type="cellIs" dxfId="2338" priority="725" operator="equal">
      <formula>"Introducir resultado"</formula>
    </cfRule>
  </conditionalFormatting>
  <conditionalFormatting sqref="N7">
    <cfRule type="cellIs" dxfId="2337" priority="183" operator="lessThan">
      <formula>M7</formula>
    </cfRule>
    <cfRule type="cellIs" dxfId="2336" priority="182" operator="equal">
      <formula>0</formula>
    </cfRule>
    <cfRule type="cellIs" dxfId="2335" priority="184" operator="greaterThanOrEqual">
      <formula>M7</formula>
    </cfRule>
  </conditionalFormatting>
  <conditionalFormatting sqref="N8">
    <cfRule type="cellIs" dxfId="2334" priority="157" operator="lessThan">
      <formula>M8</formula>
    </cfRule>
    <cfRule type="cellIs" dxfId="2333" priority="156" operator="greaterThanOrEqual">
      <formula>M8</formula>
    </cfRule>
    <cfRule type="cellIs" dxfId="2332" priority="155" operator="equal">
      <formula>0</formula>
    </cfRule>
  </conditionalFormatting>
  <conditionalFormatting sqref="N9">
    <cfRule type="cellIs" dxfId="2331" priority="172" operator="greaterThanOrEqual">
      <formula>M9</formula>
    </cfRule>
    <cfRule type="cellIs" dxfId="2330" priority="171" operator="lessThan">
      <formula>M9</formula>
    </cfRule>
  </conditionalFormatting>
  <conditionalFormatting sqref="N9:N11">
    <cfRule type="cellIs" dxfId="2329" priority="100" operator="equal">
      <formula>0</formula>
    </cfRule>
  </conditionalFormatting>
  <conditionalFormatting sqref="N10">
    <cfRule type="cellIs" dxfId="2328" priority="102" operator="greaterThanOrEqual">
      <formula>M10</formula>
    </cfRule>
    <cfRule type="cellIs" dxfId="2327" priority="101" operator="lessThan">
      <formula>M10</formula>
    </cfRule>
  </conditionalFormatting>
  <conditionalFormatting sqref="N11">
    <cfRule type="cellIs" dxfId="2326" priority="175" operator="greaterThanOrEqual">
      <formula>$E11</formula>
    </cfRule>
    <cfRule type="cellIs" dxfId="2325" priority="174" operator="lessThan">
      <formula>$E11</formula>
    </cfRule>
  </conditionalFormatting>
  <conditionalFormatting sqref="N12">
    <cfRule type="cellIs" dxfId="2324" priority="147" operator="greaterThanOrEqual">
      <formula>M12</formula>
    </cfRule>
    <cfRule type="cellIs" dxfId="2323" priority="146" operator="equal">
      <formula>0</formula>
    </cfRule>
    <cfRule type="cellIs" dxfId="2322" priority="148" operator="lessThan">
      <formula>M12</formula>
    </cfRule>
  </conditionalFormatting>
  <conditionalFormatting sqref="N13">
    <cfRule type="cellIs" dxfId="2321" priority="153" operator="lessThan">
      <formula>M13</formula>
    </cfRule>
    <cfRule type="cellIs" dxfId="2320" priority="154" operator="greaterThanOrEqual">
      <formula>M13</formula>
    </cfRule>
  </conditionalFormatting>
  <conditionalFormatting sqref="N13:N15">
    <cfRule type="cellIs" dxfId="2319" priority="106" operator="equal">
      <formula>0</formula>
    </cfRule>
  </conditionalFormatting>
  <conditionalFormatting sqref="N14">
    <cfRule type="cellIs" dxfId="2318" priority="108" operator="greaterThanOrEqual">
      <formula>M14</formula>
    </cfRule>
    <cfRule type="cellIs" dxfId="2317" priority="107" operator="lessThan">
      <formula>M14</formula>
    </cfRule>
  </conditionalFormatting>
  <conditionalFormatting sqref="N16">
    <cfRule type="cellIs" dxfId="2316" priority="166" operator="lessThan">
      <formula>M16</formula>
    </cfRule>
    <cfRule type="cellIs" dxfId="2315" priority="165" operator="greaterThanOrEqual">
      <formula>M16</formula>
    </cfRule>
    <cfRule type="cellIs" dxfId="2314" priority="164" operator="equal">
      <formula>0</formula>
    </cfRule>
  </conditionalFormatting>
  <conditionalFormatting sqref="N17">
    <cfRule type="cellIs" dxfId="2313" priority="168" operator="lessThan">
      <formula>M17</formula>
    </cfRule>
    <cfRule type="cellIs" dxfId="2312" priority="169" operator="greaterThanOrEqual">
      <formula>M17</formula>
    </cfRule>
  </conditionalFormatting>
  <conditionalFormatting sqref="N17:N18">
    <cfRule type="cellIs" dxfId="2311" priority="94" operator="equal">
      <formula>0</formula>
    </cfRule>
  </conditionalFormatting>
  <conditionalFormatting sqref="N18">
    <cfRule type="cellIs" dxfId="2310" priority="95" operator="lessThan">
      <formula>M18</formula>
    </cfRule>
    <cfRule type="cellIs" dxfId="2309" priority="96" operator="greaterThanOrEqual">
      <formula>M18</formula>
    </cfRule>
  </conditionalFormatting>
  <conditionalFormatting sqref="N20">
    <cfRule type="cellIs" dxfId="2308" priority="140" operator="equal">
      <formula>0</formula>
    </cfRule>
    <cfRule type="cellIs" dxfId="2307" priority="141" operator="greaterThanOrEqual">
      <formula>M20</formula>
    </cfRule>
    <cfRule type="cellIs" dxfId="2306" priority="142" operator="lessThan">
      <formula>M20</formula>
    </cfRule>
  </conditionalFormatting>
  <conditionalFormatting sqref="N21">
    <cfRule type="cellIs" dxfId="2305" priority="162" operator="lessThan">
      <formula>M21</formula>
    </cfRule>
    <cfRule type="cellIs" dxfId="2304" priority="163" operator="greaterThanOrEqual">
      <formula>M21</formula>
    </cfRule>
  </conditionalFormatting>
  <conditionalFormatting sqref="N21:N22">
    <cfRule type="cellIs" dxfId="2303" priority="88" operator="equal">
      <formula>0</formula>
    </cfRule>
  </conditionalFormatting>
  <conditionalFormatting sqref="N22">
    <cfRule type="cellIs" dxfId="2302" priority="89" operator="lessThan">
      <formula>M22</formula>
    </cfRule>
    <cfRule type="cellIs" dxfId="2301" priority="90" operator="greaterThanOrEqual">
      <formula>M22</formula>
    </cfRule>
  </conditionalFormatting>
  <conditionalFormatting sqref="N24">
    <cfRule type="cellIs" dxfId="2300" priority="553" operator="lessThan">
      <formula>M24</formula>
    </cfRule>
    <cfRule type="cellIs" dxfId="2299" priority="551" operator="equal">
      <formula>0</formula>
    </cfRule>
    <cfRule type="cellIs" dxfId="2298" priority="552" operator="greaterThanOrEqual">
      <formula>M24</formula>
    </cfRule>
  </conditionalFormatting>
  <conditionalFormatting sqref="N25">
    <cfRule type="cellIs" dxfId="2297" priority="539" operator="equal">
      <formula>0</formula>
    </cfRule>
    <cfRule type="cellIs" dxfId="2296" priority="540" operator="lessThan">
      <formula>M25</formula>
    </cfRule>
    <cfRule type="cellIs" dxfId="2295" priority="541" operator="greaterThanOrEqual">
      <formula>M25</formula>
    </cfRule>
  </conditionalFormatting>
  <conditionalFormatting sqref="N26">
    <cfRule type="cellIs" dxfId="2294" priority="544" operator="greaterThan">
      <formula>M26</formula>
    </cfRule>
    <cfRule type="cellIs" dxfId="2293" priority="543" operator="lessThanOrEqual">
      <formula>M26</formula>
    </cfRule>
    <cfRule type="cellIs" dxfId="2292" priority="542" operator="equal">
      <formula>0</formula>
    </cfRule>
  </conditionalFormatting>
  <conditionalFormatting sqref="N27:N30">
    <cfRule type="cellIs" dxfId="2291" priority="527" operator="equal">
      <formula>0</formula>
    </cfRule>
    <cfRule type="cellIs" dxfId="2290" priority="528" operator="lessThan">
      <formula>$E27</formula>
    </cfRule>
    <cfRule type="cellIs" dxfId="2289" priority="529" operator="greaterThanOrEqual">
      <formula>$E27</formula>
    </cfRule>
  </conditionalFormatting>
  <conditionalFormatting sqref="N32">
    <cfRule type="cellIs" dxfId="2288" priority="634" operator="greaterThanOrEqual">
      <formula>M32</formula>
    </cfRule>
    <cfRule type="cellIs" dxfId="2287" priority="633" operator="lessThan">
      <formula>M32</formula>
    </cfRule>
  </conditionalFormatting>
  <conditionalFormatting sqref="N32:N33">
    <cfRule type="cellIs" dxfId="2286" priority="632" operator="equal">
      <formula>0</formula>
    </cfRule>
  </conditionalFormatting>
  <conditionalFormatting sqref="N33">
    <cfRule type="cellIs" dxfId="2285" priority="637" operator="greaterThanOrEqual">
      <formula>M33</formula>
    </cfRule>
    <cfRule type="cellIs" dxfId="2284" priority="636" operator="lessThan">
      <formula>M33</formula>
    </cfRule>
  </conditionalFormatting>
  <conditionalFormatting sqref="N35">
    <cfRule type="cellIs" dxfId="2283" priority="631" operator="greaterThanOrEqual">
      <formula>M35</formula>
    </cfRule>
    <cfRule type="cellIs" dxfId="2282" priority="630" operator="lessThan">
      <formula>M35</formula>
    </cfRule>
  </conditionalFormatting>
  <conditionalFormatting sqref="N35:N36">
    <cfRule type="cellIs" dxfId="2281" priority="623" operator="equal">
      <formula>0</formula>
    </cfRule>
  </conditionalFormatting>
  <conditionalFormatting sqref="N36">
    <cfRule type="cellIs" dxfId="2280" priority="625" operator="greaterThanOrEqual">
      <formula>M36</formula>
    </cfRule>
    <cfRule type="cellIs" dxfId="2279" priority="624" operator="lessThan">
      <formula>M36</formula>
    </cfRule>
  </conditionalFormatting>
  <conditionalFormatting sqref="N37">
    <cfRule type="cellIs" dxfId="2278" priority="714" operator="lessThan">
      <formula>$E37</formula>
    </cfRule>
    <cfRule type="cellIs" dxfId="2277" priority="713" operator="equal">
      <formula>0</formula>
    </cfRule>
    <cfRule type="cellIs" dxfId="2276" priority="715" operator="greaterThanOrEqual">
      <formula>$E37</formula>
    </cfRule>
  </conditionalFormatting>
  <conditionalFormatting sqref="N38:N40">
    <cfRule type="cellIs" dxfId="2275" priority="611" operator="equal">
      <formula>0</formula>
    </cfRule>
    <cfRule type="cellIs" dxfId="2274" priority="612" operator="lessThan">
      <formula>M38</formula>
    </cfRule>
    <cfRule type="cellIs" dxfId="2273" priority="613" operator="greaterThanOrEqual">
      <formula>M38</formula>
    </cfRule>
  </conditionalFormatting>
  <conditionalFormatting sqref="N46">
    <cfRule type="cellIs" dxfId="2272" priority="708" operator="lessThan">
      <formula>M46</formula>
    </cfRule>
    <cfRule type="cellIs" dxfId="2271" priority="707" operator="equal">
      <formula>0</formula>
    </cfRule>
    <cfRule type="cellIs" dxfId="2270" priority="709" operator="greaterThanOrEqual">
      <formula>M46</formula>
    </cfRule>
  </conditionalFormatting>
  <conditionalFormatting sqref="N47:N51">
    <cfRule type="cellIs" dxfId="2269" priority="54" operator="greaterThanOrEqual">
      <formula>M47</formula>
    </cfRule>
    <cfRule type="cellIs" dxfId="2268" priority="53" operator="lessThan">
      <formula>M47</formula>
    </cfRule>
    <cfRule type="cellIs" dxfId="2267" priority="52" operator="equal">
      <formula>0</formula>
    </cfRule>
  </conditionalFormatting>
  <conditionalFormatting sqref="N50:N51">
    <cfRule type="cellIs" dxfId="2266" priority="16" operator="equal">
      <formula>0</formula>
    </cfRule>
    <cfRule type="cellIs" dxfId="2265" priority="18" operator="greaterThanOrEqual">
      <formula>M50</formula>
    </cfRule>
    <cfRule type="cellIs" dxfId="2264" priority="17" operator="lessThan">
      <formula>M50</formula>
    </cfRule>
  </conditionalFormatting>
  <conditionalFormatting sqref="N52:N53">
    <cfRule type="cellIs" dxfId="2263" priority="607" operator="greaterThan">
      <formula>M52</formula>
    </cfRule>
    <cfRule type="cellIs" dxfId="2262" priority="606" operator="lessThanOrEqual">
      <formula>M52</formula>
    </cfRule>
    <cfRule type="cellIs" dxfId="2261" priority="605" operator="equal">
      <formula>0</formula>
    </cfRule>
  </conditionalFormatting>
  <conditionalFormatting sqref="N54">
    <cfRule type="cellIs" dxfId="2260" priority="697" operator="greaterThanOrEqual">
      <formula>$E54</formula>
    </cfRule>
    <cfRule type="cellIs" dxfId="2259" priority="696" operator="lessThan">
      <formula>$E54</formula>
    </cfRule>
    <cfRule type="cellIs" dxfId="2258" priority="695" operator="equal">
      <formula>0</formula>
    </cfRule>
  </conditionalFormatting>
  <conditionalFormatting sqref="N55:N58">
    <cfRule type="cellIs" dxfId="2257" priority="465" operator="lessThan">
      <formula>M55</formula>
    </cfRule>
    <cfRule type="cellIs" dxfId="2256" priority="466" operator="greaterThanOrEqual">
      <formula>M55</formula>
    </cfRule>
    <cfRule type="cellIs" dxfId="2255" priority="464" operator="equal">
      <formula>0</formula>
    </cfRule>
  </conditionalFormatting>
  <conditionalFormatting sqref="N59">
    <cfRule type="cellIs" dxfId="2254" priority="688" operator="greaterThanOrEqual">
      <formula>M59</formula>
    </cfRule>
    <cfRule type="cellIs" dxfId="2253" priority="686" operator="equal">
      <formula>0</formula>
    </cfRule>
    <cfRule type="cellIs" dxfId="2252" priority="687" operator="lessThan">
      <formula>M59</formula>
    </cfRule>
  </conditionalFormatting>
  <conditionalFormatting sqref="N60:N63">
    <cfRule type="cellIs" dxfId="2251" priority="436" operator="greaterThanOrEqual">
      <formula>M60</formula>
    </cfRule>
    <cfRule type="cellIs" dxfId="2250" priority="435" operator="lessThan">
      <formula>M60</formula>
    </cfRule>
  </conditionalFormatting>
  <conditionalFormatting sqref="N60:N64">
    <cfRule type="cellIs" dxfId="2249" priority="434" operator="equal">
      <formula>0</formula>
    </cfRule>
  </conditionalFormatting>
  <conditionalFormatting sqref="N64">
    <cfRule type="cellIs" dxfId="2248" priority="646" operator="greaterThanOrEqual">
      <formula>M64</formula>
    </cfRule>
    <cfRule type="cellIs" dxfId="2247" priority="645" operator="lessThan">
      <formula>M64</formula>
    </cfRule>
  </conditionalFormatting>
  <conditionalFormatting sqref="N65">
    <cfRule type="cellIs" dxfId="2246" priority="677" operator="equal">
      <formula>0</formula>
    </cfRule>
    <cfRule type="cellIs" dxfId="2245" priority="679" operator="greaterThanOrEqual">
      <formula>$E65</formula>
    </cfRule>
    <cfRule type="cellIs" dxfId="2244" priority="678" operator="lessThan">
      <formula>$E65</formula>
    </cfRule>
  </conditionalFormatting>
  <conditionalFormatting sqref="N66:N69">
    <cfRule type="cellIs" dxfId="2243" priority="454" operator="greaterThanOrEqual">
      <formula>M66</formula>
    </cfRule>
    <cfRule type="cellIs" dxfId="2242" priority="453" operator="lessThan">
      <formula>M66</formula>
    </cfRule>
    <cfRule type="cellIs" dxfId="2241" priority="452" operator="equal">
      <formula>0</formula>
    </cfRule>
  </conditionalFormatting>
  <conditionalFormatting sqref="N71">
    <cfRule type="cellIs" dxfId="2240" priority="363" operator="greaterThanOrEqual">
      <formula>M71</formula>
    </cfRule>
    <cfRule type="cellIs" dxfId="2239" priority="362" operator="lessThan">
      <formula>M71</formula>
    </cfRule>
    <cfRule type="cellIs" dxfId="2238" priority="361" operator="equal">
      <formula>0</formula>
    </cfRule>
  </conditionalFormatting>
  <conditionalFormatting sqref="N73:N74">
    <cfRule type="cellIs" dxfId="2237" priority="356" operator="lessThan">
      <formula>M73</formula>
    </cfRule>
    <cfRule type="cellIs" dxfId="2236" priority="357" operator="greaterThanOrEqual">
      <formula>M73</formula>
    </cfRule>
    <cfRule type="cellIs" dxfId="2235" priority="355" operator="equal">
      <formula>0</formula>
    </cfRule>
  </conditionalFormatting>
  <conditionalFormatting sqref="N75">
    <cfRule type="cellIs" dxfId="2234" priority="667" operator="greaterThanOrEqual">
      <formula>$E75</formula>
    </cfRule>
    <cfRule type="cellIs" dxfId="2233" priority="666" operator="lessThan">
      <formula>$E75</formula>
    </cfRule>
    <cfRule type="cellIs" dxfId="2232" priority="665" operator="equal">
      <formula>0</formula>
    </cfRule>
  </conditionalFormatting>
  <conditionalFormatting sqref="N76:N79">
    <cfRule type="cellIs" dxfId="2231" priority="579" operator="lessThan">
      <formula>M76</formula>
    </cfRule>
    <cfRule type="cellIs" dxfId="2230" priority="580" operator="greaterThanOrEqual">
      <formula>M76</formula>
    </cfRule>
  </conditionalFormatting>
  <conditionalFormatting sqref="N76:N81">
    <cfRule type="cellIs" dxfId="2229" priority="352" operator="equal">
      <formula>0</formula>
    </cfRule>
  </conditionalFormatting>
  <conditionalFormatting sqref="N80">
    <cfRule type="cellIs" dxfId="2228" priority="365" operator="lessThan">
      <formula>M80</formula>
    </cfRule>
    <cfRule type="cellIs" dxfId="2227" priority="366" operator="greaterThanOrEqual">
      <formula>M80</formula>
    </cfRule>
  </conditionalFormatting>
  <conditionalFormatting sqref="N81">
    <cfRule type="cellIs" dxfId="2226" priority="354" operator="greaterThanOrEqual">
      <formula>M81</formula>
    </cfRule>
    <cfRule type="cellIs" dxfId="2225" priority="353" operator="lessThan">
      <formula>M81</formula>
    </cfRule>
  </conditionalFormatting>
  <conditionalFormatting sqref="N82">
    <cfRule type="cellIs" dxfId="2224" priority="559" operator="greaterThanOrEqual">
      <formula>$E82</formula>
    </cfRule>
    <cfRule type="cellIs" dxfId="2223" priority="558" operator="lessThan">
      <formula>$E82</formula>
    </cfRule>
    <cfRule type="cellIs" dxfId="2222" priority="557" operator="equal">
      <formula>0</formula>
    </cfRule>
  </conditionalFormatting>
  <conditionalFormatting sqref="N83:N86">
    <cfRule type="cellIs" dxfId="2221" priority="442" operator="greaterThanOrEqual">
      <formula>M83</formula>
    </cfRule>
    <cfRule type="cellIs" dxfId="2220" priority="440" operator="equal">
      <formula>0</formula>
    </cfRule>
    <cfRule type="cellIs" dxfId="2219" priority="441" operator="lessThan">
      <formula>M83</formula>
    </cfRule>
  </conditionalFormatting>
  <conditionalFormatting sqref="N92">
    <cfRule type="cellIs" dxfId="2218" priority="524" operator="equal">
      <formula>0</formula>
    </cfRule>
    <cfRule type="cellIs" dxfId="2217" priority="525" operator="lessThan">
      <formula>M92</formula>
    </cfRule>
    <cfRule type="cellIs" dxfId="2216" priority="526" operator="greaterThanOrEqual">
      <formula>M92</formula>
    </cfRule>
  </conditionalFormatting>
  <conditionalFormatting sqref="O7">
    <cfRule type="cellIs" dxfId="2215" priority="139" operator="equal">
      <formula>"Meta non Conseguida"</formula>
    </cfRule>
    <cfRule type="cellIs" dxfId="2214" priority="137" operator="equal">
      <formula>"Introducir resultado"</formula>
    </cfRule>
    <cfRule type="cellIs" dxfId="2213" priority="138" operator="equal">
      <formula>"Meta Conseguida"</formula>
    </cfRule>
  </conditionalFormatting>
  <conditionalFormatting sqref="O8">
    <cfRule type="cellIs" dxfId="2212" priority="159" operator="equal">
      <formula>"Meta Parcialmente Alcanzada"</formula>
    </cfRule>
    <cfRule type="cellIs" dxfId="2211" priority="160" operator="equal">
      <formula>"Ningunha Meta Alcanzada"</formula>
    </cfRule>
    <cfRule type="cellIs" dxfId="2210" priority="158" operator="equal">
      <formula>"Meta Totalmente Alcanzada"</formula>
    </cfRule>
  </conditionalFormatting>
  <conditionalFormatting sqref="O9:O10">
    <cfRule type="cellIs" dxfId="2209" priority="135" operator="equal">
      <formula>"Meta Conseguida"</formula>
    </cfRule>
    <cfRule type="cellIs" dxfId="2208" priority="136" operator="equal">
      <formula>"Meta non Conseguida"</formula>
    </cfRule>
    <cfRule type="cellIs" dxfId="2207" priority="134" operator="equal">
      <formula>"Introducir resultado"</formula>
    </cfRule>
  </conditionalFormatting>
  <conditionalFormatting sqref="O12">
    <cfRule type="cellIs" dxfId="2206" priority="150" operator="equal">
      <formula>"Meta Parcialmente Alcanzada"</formula>
    </cfRule>
    <cfRule type="cellIs" dxfId="2205" priority="151" operator="equal">
      <formula>"Ningunha Meta Alcanzada"</formula>
    </cfRule>
    <cfRule type="cellIs" dxfId="2204" priority="149" operator="equal">
      <formula>"Meta Totalmente Alcanzada"</formula>
    </cfRule>
  </conditionalFormatting>
  <conditionalFormatting sqref="O13:O14">
    <cfRule type="cellIs" dxfId="2203" priority="129" operator="equal">
      <formula>"Meta Conseguida"</formula>
    </cfRule>
    <cfRule type="cellIs" dxfId="2202" priority="130" operator="equal">
      <formula>"Meta non Conseguida"</formula>
    </cfRule>
  </conditionalFormatting>
  <conditionalFormatting sqref="O13:O15">
    <cfRule type="cellIs" dxfId="2201" priority="124" operator="equal">
      <formula>"Introducir resultado"</formula>
    </cfRule>
  </conditionalFormatting>
  <conditionalFormatting sqref="O15">
    <cfRule type="cellIs" dxfId="2200" priority="125" operator="equal">
      <formula>"Resultado Introducido"</formula>
    </cfRule>
    <cfRule type="cellIs" dxfId="2199" priority="126" operator="equal">
      <formula>"Meta no Conseguida"</formula>
    </cfRule>
  </conditionalFormatting>
  <conditionalFormatting sqref="O16">
    <cfRule type="cellIs" dxfId="2198" priority="176" operator="equal">
      <formula>"Meta Totalmente Alcanzada"</formula>
    </cfRule>
    <cfRule type="cellIs" dxfId="2197" priority="177" operator="equal">
      <formula>"Meta Parcialmente Alcanzada"</formula>
    </cfRule>
    <cfRule type="cellIs" dxfId="2196" priority="178" operator="equal">
      <formula>"Ningunha Meta Alcanzada"</formula>
    </cfRule>
  </conditionalFormatting>
  <conditionalFormatting sqref="O17:O18">
    <cfRule type="cellIs" dxfId="2195" priority="119" operator="equal">
      <formula>"Meta Conseguida"</formula>
    </cfRule>
    <cfRule type="cellIs" dxfId="2194" priority="120" operator="equal">
      <formula>"Meta non Conseguida"</formula>
    </cfRule>
    <cfRule type="cellIs" dxfId="2193" priority="118" operator="equal">
      <formula>"Introducir resultado"</formula>
    </cfRule>
  </conditionalFormatting>
  <conditionalFormatting sqref="O20">
    <cfRule type="cellIs" dxfId="2192" priority="143" operator="equal">
      <formula>"Meta Totalmente Alcanzada"</formula>
    </cfRule>
    <cfRule type="cellIs" dxfId="2191" priority="145" operator="equal">
      <formula>"Ningunha Meta Alcanzada"</formula>
    </cfRule>
    <cfRule type="cellIs" dxfId="2190" priority="144" operator="equal">
      <formula>"Meta Parcialmente Alcanzada"</formula>
    </cfRule>
  </conditionalFormatting>
  <conditionalFormatting sqref="O21:O22">
    <cfRule type="cellIs" dxfId="2189" priority="113" operator="equal">
      <formula>"Meta Conseguida"</formula>
    </cfRule>
    <cfRule type="cellIs" dxfId="2188" priority="112" operator="equal">
      <formula>"Introducir resultado"</formula>
    </cfRule>
    <cfRule type="cellIs" dxfId="2187" priority="114" operator="equal">
      <formula>"Meta non Conseguida"</formula>
    </cfRule>
  </conditionalFormatting>
  <conditionalFormatting sqref="O24">
    <cfRule type="cellIs" dxfId="2186" priority="548" operator="equal">
      <formula>"Meta Totalmente Alcanzada"</formula>
    </cfRule>
    <cfRule type="cellIs" dxfId="2185" priority="550" operator="equal">
      <formula>"Ningunha Meta Alcanzada"</formula>
    </cfRule>
    <cfRule type="cellIs" dxfId="2184" priority="549" operator="equal">
      <formula>"Meta Parcialmente Alcanzada"</formula>
    </cfRule>
  </conditionalFormatting>
  <conditionalFormatting sqref="O25:O30">
    <cfRule type="cellIs" dxfId="2183" priority="397" operator="equal">
      <formula>"Introducir resultado"</formula>
    </cfRule>
    <cfRule type="cellIs" dxfId="2182" priority="398" operator="equal">
      <formula>"Meta Conseguida"</formula>
    </cfRule>
    <cfRule type="cellIs" dxfId="2181" priority="399" operator="equal">
      <formula>"Meta non Conseguida"</formula>
    </cfRule>
  </conditionalFormatting>
  <conditionalFormatting sqref="O32:O33">
    <cfRule type="cellIs" dxfId="2180" priority="395" operator="equal">
      <formula>"Meta Conseguida"</formula>
    </cfRule>
    <cfRule type="cellIs" dxfId="2179" priority="394" operator="equal">
      <formula>"Introducir resultado"</formula>
    </cfRule>
    <cfRule type="cellIs" dxfId="2178" priority="396" operator="equal">
      <formula>"Meta non Conseguida"</formula>
    </cfRule>
  </conditionalFormatting>
  <conditionalFormatting sqref="O35:O36">
    <cfRule type="cellIs" dxfId="2177" priority="405" operator="equal">
      <formula>"Meta non Conseguida"</formula>
    </cfRule>
    <cfRule type="cellIs" dxfId="2176" priority="404" operator="equal">
      <formula>"Meta Conseguida"</formula>
    </cfRule>
    <cfRule type="cellIs" dxfId="2175" priority="403" operator="equal">
      <formula>"Introducir resultado"</formula>
    </cfRule>
  </conditionalFormatting>
  <conditionalFormatting sqref="O37">
    <cfRule type="cellIs" dxfId="2174" priority="660" operator="equal">
      <formula>"Meta Parcialmente Alcanzada"</formula>
    </cfRule>
    <cfRule type="cellIs" dxfId="2173" priority="661" operator="equal">
      <formula>"Ningunha Meta Alcanzada"</formula>
    </cfRule>
    <cfRule type="cellIs" dxfId="2172" priority="659" operator="equal">
      <formula>"Meta Totalmente Alcanzada"</formula>
    </cfRule>
  </conditionalFormatting>
  <conditionalFormatting sqref="O38:O40">
    <cfRule type="cellIs" dxfId="2171" priority="616" operator="equal">
      <formula>"Meta non Conseguida"</formula>
    </cfRule>
    <cfRule type="cellIs" dxfId="2170" priority="615" operator="equal">
      <formula>"Meta Conseguida"</formula>
    </cfRule>
  </conditionalFormatting>
  <conditionalFormatting sqref="O38:O41">
    <cfRule type="cellIs" dxfId="2169" priority="608" operator="equal">
      <formula>"Introducir resultado"</formula>
    </cfRule>
  </conditionalFormatting>
  <conditionalFormatting sqref="O41">
    <cfRule type="cellIs" dxfId="2168" priority="610" operator="equal">
      <formula>"Meta no Conseguida"</formula>
    </cfRule>
    <cfRule type="cellIs" dxfId="2167" priority="609" operator="equal">
      <formula>"Indicador Completado"</formula>
    </cfRule>
  </conditionalFormatting>
  <conditionalFormatting sqref="O46">
    <cfRule type="cellIs" dxfId="2166" priority="656" operator="equal">
      <formula>"Meta Totalmente Alcanzada"</formula>
    </cfRule>
    <cfRule type="cellIs" dxfId="2165" priority="657" operator="equal">
      <formula>"Meta Parcialmente Alcanzada"</formula>
    </cfRule>
    <cfRule type="cellIs" dxfId="2164" priority="658" operator="equal">
      <formula>"Ningunha Meta Alcanzada"</formula>
    </cfRule>
  </conditionalFormatting>
  <conditionalFormatting sqref="O47">
    <cfRule type="cellIs" dxfId="2163" priority="712" operator="equal">
      <formula>"Meta noN Conseguida"</formula>
    </cfRule>
  </conditionalFormatting>
  <conditionalFormatting sqref="O47:O53">
    <cfRule type="cellIs" dxfId="2162" priority="20" operator="equal">
      <formula>"Meta Conseguida"</formula>
    </cfRule>
    <cfRule type="cellIs" dxfId="2161" priority="19" operator="equal">
      <formula>"Introducir resultado"</formula>
    </cfRule>
  </conditionalFormatting>
  <conditionalFormatting sqref="O48:O53">
    <cfRule type="cellIs" dxfId="2160" priority="21" operator="equal">
      <formula>"Meta non Conseguida"</formula>
    </cfRule>
  </conditionalFormatting>
  <conditionalFormatting sqref="O54">
    <cfRule type="cellIs" dxfId="2159" priority="653" operator="equal">
      <formula>"Meta Totalmente Alcanzada"</formula>
    </cfRule>
    <cfRule type="cellIs" dxfId="2158" priority="654" operator="equal">
      <formula>"Meta Parcialmente Alcanzada"</formula>
    </cfRule>
    <cfRule type="cellIs" dxfId="2157" priority="655" operator="equal">
      <formula>"Ningunha Meta Alcanzada"</formula>
    </cfRule>
  </conditionalFormatting>
  <conditionalFormatting sqref="O55:O58">
    <cfRule type="cellIs" dxfId="2156" priority="663" operator="equal">
      <formula>"Meta Conseguida"</formula>
    </cfRule>
    <cfRule type="cellIs" dxfId="2155" priority="662" operator="equal">
      <formula>"Introducir resultado"</formula>
    </cfRule>
    <cfRule type="cellIs" dxfId="2154" priority="664" operator="equal">
      <formula>"Meta non Conseguida"</formula>
    </cfRule>
  </conditionalFormatting>
  <conditionalFormatting sqref="O59">
    <cfRule type="cellIs" dxfId="2153" priority="689" operator="equal">
      <formula>"Meta Totalmente Alcanzada"</formula>
    </cfRule>
    <cfRule type="cellIs" dxfId="2152" priority="690" operator="equal">
      <formula>"Meta Parcialmente Alcanzada"</formula>
    </cfRule>
    <cfRule type="cellIs" dxfId="2151" priority="691" operator="equal">
      <formula>"Ningunha Meta Alcanzada"</formula>
    </cfRule>
  </conditionalFormatting>
  <conditionalFormatting sqref="O60:O64">
    <cfRule type="cellIs" dxfId="2150" priority="388" operator="equal">
      <formula>"Introducir resultado"</formula>
    </cfRule>
    <cfRule type="cellIs" dxfId="2149" priority="390" operator="equal">
      <formula>"Meta non Conseguida"</formula>
    </cfRule>
    <cfRule type="cellIs" dxfId="2148" priority="389" operator="equal">
      <formula>"Meta Conseguida"</formula>
    </cfRule>
  </conditionalFormatting>
  <conditionalFormatting sqref="O65">
    <cfRule type="cellIs" dxfId="2147" priority="680" operator="equal">
      <formula>"Meta Totalmente Alcanzada"</formula>
    </cfRule>
    <cfRule type="cellIs" dxfId="2146" priority="681" operator="equal">
      <formula>"Meta Parcialmente Alcanzada"</formula>
    </cfRule>
    <cfRule type="cellIs" dxfId="2145" priority="682" operator="equal">
      <formula>"Ningunha Meta Alcanzada"</formula>
    </cfRule>
  </conditionalFormatting>
  <conditionalFormatting sqref="O66:O69">
    <cfRule type="cellIs" dxfId="2144" priority="603" operator="equal">
      <formula>"Meta Conseguida"</formula>
    </cfRule>
    <cfRule type="cellIs" dxfId="2143" priority="604" operator="equal">
      <formula>"Meta non Conseguida"</formula>
    </cfRule>
  </conditionalFormatting>
  <conditionalFormatting sqref="O66:O74">
    <cfRule type="cellIs" dxfId="2142" priority="373" operator="equal">
      <formula>"Introducir resultado"</formula>
    </cfRule>
  </conditionalFormatting>
  <conditionalFormatting sqref="O70">
    <cfRule type="cellIs" dxfId="2141" priority="386" operator="equal">
      <formula>"Indicador Completado"</formula>
    </cfRule>
    <cfRule type="cellIs" dxfId="2140" priority="387" operator="equal">
      <formula>"Meta no Conseguida"</formula>
    </cfRule>
  </conditionalFormatting>
  <conditionalFormatting sqref="O71">
    <cfRule type="cellIs" dxfId="2139" priority="381" operator="equal">
      <formula>"Meta non Conseguida"</formula>
    </cfRule>
    <cfRule type="cellIs" dxfId="2138" priority="380" operator="equal">
      <formula>"Meta Conseguida"</formula>
    </cfRule>
  </conditionalFormatting>
  <conditionalFormatting sqref="O72">
    <cfRule type="cellIs" dxfId="2137" priority="383" operator="equal">
      <formula>"Indicador Completado"</formula>
    </cfRule>
    <cfRule type="cellIs" dxfId="2136" priority="384" operator="equal">
      <formula>"Meta no Conseguida"</formula>
    </cfRule>
  </conditionalFormatting>
  <conditionalFormatting sqref="O73:O74">
    <cfRule type="cellIs" dxfId="2135" priority="374" operator="equal">
      <formula>"Meta Conseguida"</formula>
    </cfRule>
    <cfRule type="cellIs" dxfId="2134" priority="375" operator="equal">
      <formula>"Meta non Conseguida"</formula>
    </cfRule>
  </conditionalFormatting>
  <conditionalFormatting sqref="O75">
    <cfRule type="cellIs" dxfId="2133" priority="670" operator="equal">
      <formula>"Ningunha Meta Alcanzada"</formula>
    </cfRule>
    <cfRule type="cellIs" dxfId="2132" priority="669" operator="equal">
      <formula>"Meta Parcialmente Alcanzada"</formula>
    </cfRule>
    <cfRule type="cellIs" dxfId="2131" priority="668" operator="equal">
      <formula>"Meta Totalmente Alcanzada"</formula>
    </cfRule>
  </conditionalFormatting>
  <conditionalFormatting sqref="O76:O81">
    <cfRule type="cellIs" dxfId="2130" priority="368" operator="equal">
      <formula>"Meta Conseguida"</formula>
    </cfRule>
    <cfRule type="cellIs" dxfId="2129" priority="369" operator="equal">
      <formula>"Meta non Conseguida"</formula>
    </cfRule>
    <cfRule type="cellIs" dxfId="2128" priority="367" operator="equal">
      <formula>"Introducir resultado"</formula>
    </cfRule>
  </conditionalFormatting>
  <conditionalFormatting sqref="O82">
    <cfRule type="cellIs" dxfId="2127" priority="560" operator="equal">
      <formula>"Meta Totalmente Alcanzada"</formula>
    </cfRule>
    <cfRule type="cellIs" dxfId="2126" priority="561" operator="equal">
      <formula>"Meta Parcialmente Alcanzada"</formula>
    </cfRule>
    <cfRule type="cellIs" dxfId="2125" priority="562" operator="equal">
      <formula>"Ningunha Meta Alcanzada"</formula>
    </cfRule>
  </conditionalFormatting>
  <conditionalFormatting sqref="O83:O86">
    <cfRule type="cellIs" dxfId="2124" priority="555" operator="equal">
      <formula>"Meta Conseguida"</formula>
    </cfRule>
    <cfRule type="cellIs" dxfId="2123" priority="556" operator="equal">
      <formula>"Meta non Conseguida"</formula>
    </cfRule>
  </conditionalFormatting>
  <conditionalFormatting sqref="O83:O88">
    <cfRule type="cellIs" dxfId="2122" priority="349" operator="equal">
      <formula>"Introducir resultado"</formula>
    </cfRule>
  </conditionalFormatting>
  <conditionalFormatting sqref="O87:O88">
    <cfRule type="cellIs" dxfId="2121" priority="351" operator="equal">
      <formula>"Meta no Conseguida"</formula>
    </cfRule>
    <cfRule type="cellIs" dxfId="2120" priority="350" operator="equal">
      <formula>"Indicador Completado"</formula>
    </cfRule>
  </conditionalFormatting>
  <conditionalFormatting sqref="O92">
    <cfRule type="cellIs" dxfId="2119" priority="521" operator="equal">
      <formula>"Meta Totalmente Alcanzada"</formula>
    </cfRule>
    <cfRule type="cellIs" dxfId="2118" priority="522" operator="equal">
      <formula>"Meta Parcialmente Alcanzada"</formula>
    </cfRule>
    <cfRule type="cellIs" dxfId="2117" priority="523" operator="equal">
      <formula>"Ningunha Meta Alcanzada"</formula>
    </cfRule>
  </conditionalFormatting>
  <conditionalFormatting sqref="O93:O105">
    <cfRule type="cellIs" dxfId="2116" priority="345" operator="equal">
      <formula>"Meta non Conseguida"</formula>
    </cfRule>
    <cfRule type="cellIs" dxfId="2115" priority="343" operator="equal">
      <formula>"Introducir resultado"</formula>
    </cfRule>
    <cfRule type="cellIs" dxfId="2114" priority="344" operator="equal">
      <formula>"Meta Conseguida"</formula>
    </cfRule>
  </conditionalFormatting>
  <hyperlinks>
    <hyperlink ref="D19" location="Anexos!F2" display="Anexos!F2" xr:uid="{00000000-0004-0000-0200-000000000000}"/>
    <hyperlink ref="D31" location="Anexos!Q2" display="Anexos!Q2" xr:uid="{00000000-0004-0000-0200-000001000000}"/>
    <hyperlink ref="D34" location="Anexos!Q2" display="Anexos!Q2" xr:uid="{00000000-0004-0000-0200-000002000000}"/>
  </hyperlinks>
  <pageMargins left="0.70866141732283505" right="0.70866141732283505" top="0.74803149606299202" bottom="0.74803149606299202" header="0.31496062992126" footer="0.31496062992126"/>
  <pageSetup paperSize="9" scale="36"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O105"/>
  <sheetViews>
    <sheetView zoomScale="85" zoomScaleNormal="85" workbookViewId="0">
      <pane ySplit="5" topLeftCell="A85" activePane="bottomLeft" state="frozen"/>
      <selection pane="bottomLeft" activeCell="F101" sqref="F101"/>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2.7109375" style="3" customWidth="1"/>
    <col min="6" max="6" width="12.7109375" style="19" customWidth="1"/>
    <col min="7" max="7" width="26.7109375" style="1" customWidth="1"/>
    <col min="8" max="8" width="1.7109375" style="2" customWidth="1"/>
    <col min="9" max="10" width="12.7109375" style="2" customWidth="1"/>
    <col min="11" max="11" width="26.7109375" style="2" customWidth="1"/>
    <col min="12" max="12" width="1.7109375" style="2" customWidth="1"/>
    <col min="13" max="13" width="11.42578125" style="2"/>
    <col min="14" max="14" width="12.5703125" style="2" bestFit="1" customWidth="1"/>
    <col min="15" max="15" width="26.7109375" style="2" customWidth="1"/>
    <col min="16" max="16384" width="11.42578125" style="2"/>
  </cols>
  <sheetData>
    <row r="1" spans="1:15" ht="15.75" thickBot="1">
      <c r="E1" s="1"/>
      <c r="F1" s="1"/>
    </row>
    <row r="2" spans="1:15" s="1" customFormat="1" ht="29.25" customHeight="1" thickBot="1">
      <c r="A2" s="569" t="s">
        <v>245</v>
      </c>
      <c r="B2" s="570"/>
      <c r="C2" s="570"/>
      <c r="D2" s="570"/>
      <c r="E2" s="570"/>
      <c r="F2" s="570"/>
      <c r="G2" s="571"/>
    </row>
    <row r="3" spans="1:15" s="1" customFormat="1" ht="6" customHeight="1" thickBot="1">
      <c r="A3" s="64"/>
      <c r="B3" s="64"/>
      <c r="C3" s="64"/>
      <c r="D3" s="64"/>
      <c r="E3" s="64"/>
      <c r="F3" s="23"/>
      <c r="G3" s="64"/>
      <c r="I3" s="64"/>
      <c r="J3" s="23"/>
      <c r="K3" s="64"/>
    </row>
    <row r="4" spans="1:15" ht="36.75" customHeight="1" thickBot="1">
      <c r="A4" s="564" t="s">
        <v>157</v>
      </c>
      <c r="B4" s="565"/>
      <c r="C4" s="572" t="s">
        <v>100</v>
      </c>
      <c r="D4" s="568"/>
      <c r="E4" s="566" t="str">
        <f>+Centro!E4</f>
        <v>Curso 2023-2024</v>
      </c>
      <c r="F4" s="567"/>
      <c r="G4" s="568"/>
      <c r="I4" s="566" t="str">
        <f>+Centro!I4</f>
        <v>Curso X+1</v>
      </c>
      <c r="J4" s="567"/>
      <c r="K4" s="568"/>
      <c r="M4" s="566" t="str">
        <f>+Centro!M4</f>
        <v>Curso X+2</v>
      </c>
      <c r="N4" s="567"/>
      <c r="O4" s="568"/>
    </row>
    <row r="5" spans="1:15" ht="39" customHeight="1" thickBot="1">
      <c r="A5" s="230" t="s">
        <v>158</v>
      </c>
      <c r="B5" s="230" t="s">
        <v>91</v>
      </c>
      <c r="C5" s="230" t="s">
        <v>101</v>
      </c>
      <c r="D5" s="441" t="s">
        <v>170</v>
      </c>
      <c r="E5" s="441" t="s">
        <v>1</v>
      </c>
      <c r="F5" s="455" t="s">
        <v>2</v>
      </c>
      <c r="G5" s="61" t="s">
        <v>254</v>
      </c>
      <c r="I5" s="441" t="s">
        <v>1</v>
      </c>
      <c r="J5" s="455" t="s">
        <v>2</v>
      </c>
      <c r="K5" s="61" t="s">
        <v>254</v>
      </c>
      <c r="M5" s="441" t="s">
        <v>1</v>
      </c>
      <c r="N5" s="455" t="s">
        <v>2</v>
      </c>
      <c r="O5" s="61" t="s">
        <v>254</v>
      </c>
    </row>
    <row r="6" spans="1:15" s="52" customFormat="1" ht="18.75" customHeight="1">
      <c r="A6" s="30" t="s">
        <v>0</v>
      </c>
      <c r="B6" s="31"/>
      <c r="C6" s="31"/>
      <c r="D6" s="442"/>
      <c r="E6" s="456"/>
      <c r="F6" s="456"/>
      <c r="G6" s="33"/>
      <c r="I6" s="456"/>
      <c r="J6" s="456"/>
      <c r="K6" s="33"/>
      <c r="M6" s="456"/>
      <c r="N6" s="456"/>
      <c r="O6" s="33"/>
    </row>
    <row r="7" spans="1:15" ht="51">
      <c r="A7" s="105" t="s">
        <v>181</v>
      </c>
      <c r="B7" s="97" t="s">
        <v>273</v>
      </c>
      <c r="C7" s="97" t="s">
        <v>302</v>
      </c>
      <c r="D7" s="524" t="s">
        <v>387</v>
      </c>
      <c r="E7" s="457">
        <v>5</v>
      </c>
      <c r="F7" s="458">
        <v>1</v>
      </c>
      <c r="G7" s="88" t="str">
        <f>+IF(AND(ISBLANK(E7),ISBLANK(F7)),"Introducir Meta e Resultado",IF(ISBLANK(E7),"Introducir Meta",IF(ISBLANK(F7),"Introducir Resultado",IF(F7&gt;=E7,"Meta Conseguida","Meta Non Conseguida"))))</f>
        <v>Meta Non Conseguida</v>
      </c>
      <c r="I7" s="457"/>
      <c r="J7" s="458"/>
      <c r="K7" s="88" t="str">
        <f>+IF(AND(ISBLANK(I7),ISBLANK(J7)),"Introducir Meta e Resultado",IF(ISBLANK(I7),"Introducir Meta",IF(ISBLANK(J7),"Introducir Resultado",IF(J7&gt;=I7,"Meta Conseguida","Meta Non Conseguida"))))</f>
        <v>Introducir Meta e Resultado</v>
      </c>
      <c r="M7" s="457"/>
      <c r="N7" s="458"/>
      <c r="O7" s="88" t="str">
        <f>+IF(AND(ISBLANK(M7),ISBLANK(N7)),"Introducir Meta e Resultado",IF(ISBLANK(M7),"Introducir Meta",IF(ISBLANK(N7),"Introducir Resultado",IF(N7&gt;=M7,"Meta Conseguida","Meta Non Conseguida"))))</f>
        <v>Introducir Meta e Resultado</v>
      </c>
    </row>
    <row r="8" spans="1:15" ht="37.5">
      <c r="A8" s="109" t="s">
        <v>3</v>
      </c>
      <c r="B8" s="65" t="s">
        <v>78</v>
      </c>
      <c r="C8" s="65" t="s">
        <v>4</v>
      </c>
      <c r="D8" s="459" t="s">
        <v>334</v>
      </c>
      <c r="E8" s="182">
        <f>+COUNTA(E9:E10)</f>
        <v>2</v>
      </c>
      <c r="F8" s="433">
        <f>+COUNTIF(G9:G10,"Meta Conseguida")</f>
        <v>2</v>
      </c>
      <c r="G8" s="91" t="str">
        <f>+IF(F8=0,"Ningunha Meta Alcanzada",IF(F8&gt;=E8,"Meta Totalmente Alcanzada",IF(F8&gt;0,"Meta Parcialmente Alcanzada")))</f>
        <v>Meta Totalmente Alcanzada</v>
      </c>
      <c r="H8" s="364"/>
      <c r="I8" s="182">
        <f>+COUNTA(I9:I10)</f>
        <v>0</v>
      </c>
      <c r="J8" s="433">
        <f>+COUNTIF(K9:K10,"Meta Conseguida")</f>
        <v>0</v>
      </c>
      <c r="K8" s="91" t="str">
        <f>+IF(J8=0,"Ningunha Meta Alcanzada",IF(J8&gt;=I8,"Meta Totalmente Alcanzada",IF(J8&gt;0,"Meta Parcialmente Alcanzada")))</f>
        <v>Ningunha Meta Alcanzada</v>
      </c>
      <c r="M8" s="182">
        <f>+COUNTA(M9:M10)</f>
        <v>0</v>
      </c>
      <c r="N8" s="433">
        <f>+COUNTIF(O9:O10,"Meta Conseguida")</f>
        <v>0</v>
      </c>
      <c r="O8" s="91" t="str">
        <f>+IF(N8=0,"Ningunha Meta Alcanzada",IF(N8&gt;=M8,"Meta Totalmente Alcanzada",IF(N8&gt;0,"Meta Parcialmente Alcanzada")))</f>
        <v>Ningunha Meta Alcanzada</v>
      </c>
    </row>
    <row r="9" spans="1:15" ht="63.75">
      <c r="A9" s="58" t="s">
        <v>73</v>
      </c>
      <c r="B9" s="67" t="s">
        <v>309</v>
      </c>
      <c r="C9" s="67" t="s">
        <v>4</v>
      </c>
      <c r="D9" s="460" t="s">
        <v>388</v>
      </c>
      <c r="E9" s="461">
        <v>0</v>
      </c>
      <c r="F9" s="462">
        <v>0</v>
      </c>
      <c r="G9" s="89" t="str">
        <f t="shared" ref="G9:G10" si="0">+IF(AND(ISBLANK(E9),ISBLANK(F9)),"Introducir Meta e Resultado",IF(ISBLANK(E9),"Introducir Meta",IF(ISBLANK(F9),"Introducir Resultado",IF(F9&gt;=E9,"Meta Conseguida","Meta Non Conseguida"))))</f>
        <v>Meta Conseguida</v>
      </c>
      <c r="I9" s="461"/>
      <c r="J9" s="462"/>
      <c r="K9" s="89" t="str">
        <f t="shared" ref="K9:K10" si="1">+IF(AND(ISBLANK(I9),ISBLANK(J9)),"Introducir Meta e Resultado",IF(ISBLANK(I9),"Introducir Meta",IF(ISBLANK(J9),"Introducir Resultado",IF(J9&gt;=I9,"Meta Conseguida","Meta Non Conseguida"))))</f>
        <v>Introducir Meta e Resultado</v>
      </c>
      <c r="M9" s="461"/>
      <c r="N9" s="462"/>
      <c r="O9" s="89" t="str">
        <f t="shared" ref="O9:O10" si="2">+IF(AND(ISBLANK(M9),ISBLANK(N9)),"Introducir Meta e Resultado",IF(ISBLANK(M9),"Introducir Meta",IF(ISBLANK(N9),"Introducir Resultado",IF(N9&gt;=M9,"Meta Conseguida","Meta Non Conseguida"))))</f>
        <v>Introducir Meta e Resultado</v>
      </c>
    </row>
    <row r="10" spans="1:15" ht="51">
      <c r="A10" s="59" t="s">
        <v>74</v>
      </c>
      <c r="B10" s="66" t="s">
        <v>190</v>
      </c>
      <c r="C10" s="66" t="s">
        <v>4</v>
      </c>
      <c r="D10" s="463" t="s">
        <v>310</v>
      </c>
      <c r="E10" s="464">
        <v>0</v>
      </c>
      <c r="F10" s="437">
        <f>+IFERROR(F$9/F$87,0)</f>
        <v>0</v>
      </c>
      <c r="G10" s="90" t="str">
        <f t="shared" si="0"/>
        <v>Meta Conseguida</v>
      </c>
      <c r="I10" s="464"/>
      <c r="J10" s="437">
        <f>+IFERROR(J$9/J$87,0)</f>
        <v>0</v>
      </c>
      <c r="K10" s="90" t="str">
        <f t="shared" si="1"/>
        <v>Introducir Meta</v>
      </c>
      <c r="M10" s="464"/>
      <c r="N10" s="437">
        <f>+IFERROR(N$9/N$87,0)</f>
        <v>0</v>
      </c>
      <c r="O10" s="90" t="str">
        <f t="shared" si="2"/>
        <v>Introducir Meta</v>
      </c>
    </row>
    <row r="11" spans="1:15" ht="38.25">
      <c r="A11" s="105" t="s">
        <v>5</v>
      </c>
      <c r="B11" s="97" t="s">
        <v>75</v>
      </c>
      <c r="C11" s="97" t="s">
        <v>200</v>
      </c>
      <c r="D11" s="465" t="s">
        <v>335</v>
      </c>
      <c r="E11" s="438">
        <f>+F11+COUNTIF(G$7:G$10,"Meta non Conseguida")+COUNTIF(G$12:G$102,"Meta non Conseguida")</f>
        <v>58</v>
      </c>
      <c r="F11" s="439">
        <f>+COUNTIF(G$6:G$10,"Meta Conseguida")+COUNTIF(G$12:G$102,"Meta Conseguida")</f>
        <v>44</v>
      </c>
      <c r="G11" s="440">
        <f>+IFERROR(F11/E11,"Introducir Meta")</f>
        <v>0.75862068965517238</v>
      </c>
      <c r="I11" s="438">
        <f>+J11+COUNTIF(K$7:K$10,"Meta non Conseguida")+COUNTIF(K$12:K$102,"Meta non Conseguida")</f>
        <v>0</v>
      </c>
      <c r="J11" s="439">
        <f>+COUNTIF(K$6:K$10,"Meta Conseguida")+COUNTIF(K$12:K$102,"Meta Conseguida")</f>
        <v>0</v>
      </c>
      <c r="K11" s="440" t="str">
        <f>+IFERROR(J11/I11,"Introducir Meta")</f>
        <v>Introducir Meta</v>
      </c>
      <c r="M11" s="438">
        <f>+N11+COUNTIF(O$7:O$10,"Meta non Conseguida")+COUNTIF(O$12:O$102,"Meta non Conseguida")</f>
        <v>0</v>
      </c>
      <c r="N11" s="439">
        <f>+COUNTIF(O$6:O$10,"Meta Conseguida")+COUNTIF(O$12:O$102,"Meta Conseguida")</f>
        <v>0</v>
      </c>
      <c r="O11" s="440" t="str">
        <f>+IFERROR(N11/M11,"Introducir Meta")</f>
        <v>Introducir Meta</v>
      </c>
    </row>
    <row r="12" spans="1:15" ht="37.5">
      <c r="A12" s="109" t="s">
        <v>72</v>
      </c>
      <c r="B12" s="65" t="s">
        <v>336</v>
      </c>
      <c r="C12" s="65" t="s">
        <v>7</v>
      </c>
      <c r="D12" s="459" t="s">
        <v>337</v>
      </c>
      <c r="E12" s="182">
        <f>+COUNTA(E13:E14)</f>
        <v>2</v>
      </c>
      <c r="F12" s="433">
        <f>+COUNTIF(G13:G14,"Meta Conseguida")</f>
        <v>1</v>
      </c>
      <c r="G12" s="91" t="str">
        <f>+IF(F12=0,"Ningunha Meta Alcanzada",IF(F12&gt;=E12,"Meta Totalmente Alcanzada",IF(F12&gt;0,"Meta Parcialmente Alcanzada")))</f>
        <v>Meta Parcialmente Alcanzada</v>
      </c>
      <c r="H12" s="364"/>
      <c r="I12" s="182">
        <f>+COUNTA(I13:I14)</f>
        <v>0</v>
      </c>
      <c r="J12" s="433">
        <f>+COUNTIF(K13:K14,"Meta Conseguida")</f>
        <v>0</v>
      </c>
      <c r="K12" s="91" t="str">
        <f>+IF(J12=0,"Ningunha Meta Alcanzada",IF(J12&gt;=I12,"Meta Totalmente Alcanzada",IF(J12&gt;0,"Meta Parcialmente Alcanzada")))</f>
        <v>Ningunha Meta Alcanzada</v>
      </c>
      <c r="M12" s="182">
        <f>+COUNTA(M13:M14)</f>
        <v>0</v>
      </c>
      <c r="N12" s="433">
        <f>+COUNTIF(O13:O14,"Meta Conseguida")</f>
        <v>0</v>
      </c>
      <c r="O12" s="91" t="str">
        <f>+IF(N12=0,"Ningunha Meta Alcanzada",IF(N12&gt;=M12,"Meta Totalmente Alcanzada",IF(N12&gt;0,"Meta Parcialmente Alcanzada")))</f>
        <v>Ningunha Meta Alcanzada</v>
      </c>
    </row>
    <row r="13" spans="1:15" ht="63.75">
      <c r="A13" s="58" t="s">
        <v>187</v>
      </c>
      <c r="B13" s="67" t="s">
        <v>191</v>
      </c>
      <c r="C13" s="67" t="s">
        <v>7</v>
      </c>
      <c r="D13" s="460" t="s">
        <v>509</v>
      </c>
      <c r="E13" s="461">
        <v>0</v>
      </c>
      <c r="F13" s="462">
        <v>1</v>
      </c>
      <c r="G13" s="89" t="str">
        <f t="shared" ref="G13:G14" si="3">+IF(AND(ISBLANK(E13),ISBLANK(F13)),"Introducir Meta e Resultado",IF(ISBLANK(E13),"Introducir Meta",IF(ISBLANK(F13),"Introducir Resultado",IF(F13&gt;=E13,"Meta Conseguida","Meta Non Conseguida"))))</f>
        <v>Meta Conseguida</v>
      </c>
      <c r="I13" s="461"/>
      <c r="J13" s="462"/>
      <c r="K13" s="89" t="str">
        <f t="shared" ref="K13:K14" si="4">+IF(AND(ISBLANK(I13),ISBLANK(J13)),"Introducir Meta e Resultado",IF(ISBLANK(I13),"Introducir Meta",IF(ISBLANK(J13),"Introducir Resultado",IF(J13&gt;=I13,"Meta Conseguida","Meta Non Conseguida"))))</f>
        <v>Introducir Meta e Resultado</v>
      </c>
      <c r="M13" s="461"/>
      <c r="N13" s="462"/>
      <c r="O13" s="89" t="str">
        <f t="shared" ref="O13:O14" si="5">+IF(AND(ISBLANK(M13),ISBLANK(N13)),"Introducir Meta e Resultado",IF(ISBLANK(M13),"Introducir Meta",IF(ISBLANK(N13),"Introducir Resultado",IF(N13&gt;=M13,"Meta Conseguida","Meta Non Conseguida"))))</f>
        <v>Introducir Meta e Resultado</v>
      </c>
    </row>
    <row r="14" spans="1:15" ht="38.25">
      <c r="A14" s="59" t="s">
        <v>338</v>
      </c>
      <c r="B14" s="66" t="s">
        <v>116</v>
      </c>
      <c r="C14" s="66" t="s">
        <v>7</v>
      </c>
      <c r="D14" s="463" t="s">
        <v>339</v>
      </c>
      <c r="E14" s="464">
        <v>0.15</v>
      </c>
      <c r="F14" s="436">
        <f>+IFERROR(F$13/F$88,0)</f>
        <v>0.14285714285714285</v>
      </c>
      <c r="G14" s="90" t="str">
        <f t="shared" si="3"/>
        <v>Meta Non Conseguida</v>
      </c>
      <c r="I14" s="464"/>
      <c r="J14" s="436">
        <f>+IFERROR(J$13/J$88,0)</f>
        <v>0</v>
      </c>
      <c r="K14" s="90" t="str">
        <f t="shared" si="4"/>
        <v>Introducir Meta</v>
      </c>
      <c r="M14" s="464"/>
      <c r="N14" s="436">
        <f>+IFERROR(N$13/N$88,0)</f>
        <v>0</v>
      </c>
      <c r="O14" s="90" t="str">
        <f t="shared" si="5"/>
        <v>Introducir Meta</v>
      </c>
    </row>
    <row r="15" spans="1:15" ht="37.5">
      <c r="A15" s="105" t="s">
        <v>366</v>
      </c>
      <c r="B15" s="97" t="s">
        <v>367</v>
      </c>
      <c r="C15" s="97" t="s">
        <v>7</v>
      </c>
      <c r="D15" s="466" t="s">
        <v>368</v>
      </c>
      <c r="E15" s="467" t="s">
        <v>179</v>
      </c>
      <c r="F15" s="527">
        <v>0.14285714285714285</v>
      </c>
      <c r="G15" s="91" t="str">
        <f>+IF(ISBLANK(F15),"Introducir Resultado","Resultado Introducido")</f>
        <v>Resultado Introducido</v>
      </c>
      <c r="I15" s="423" t="s">
        <v>179</v>
      </c>
      <c r="J15" s="468"/>
      <c r="K15" s="91" t="str">
        <f>+IF(ISBLANK(J15),"Introducir Resultado","Resultado Introducido")</f>
        <v>Introducir Resultado</v>
      </c>
      <c r="M15" s="467" t="s">
        <v>179</v>
      </c>
      <c r="N15" s="468"/>
      <c r="O15" s="91" t="str">
        <f>+IF(ISBLANK(N15),"Introducir Resultado","Resultado Introducido")</f>
        <v>Introducir Resultado</v>
      </c>
    </row>
    <row r="16" spans="1:15" s="228" customFormat="1" ht="37.5">
      <c r="A16" s="109" t="s">
        <v>8</v>
      </c>
      <c r="B16" s="65" t="s">
        <v>117</v>
      </c>
      <c r="C16" s="65" t="s">
        <v>7</v>
      </c>
      <c r="D16" s="459" t="s">
        <v>340</v>
      </c>
      <c r="E16" s="434">
        <f>+COUNTA(E17:E18)</f>
        <v>2</v>
      </c>
      <c r="F16" s="435">
        <f>+COUNTIF(G17:G18,"Meta Conseguida")</f>
        <v>2</v>
      </c>
      <c r="G16" s="91" t="str">
        <f>+IF(F16=0,"Ningunha Meta Alcanzada",IF(F16&gt;=E16,"Meta Totalmente Alcanzada",IF(F16&gt;0,"Meta Parcialmente Alcanzada")))</f>
        <v>Meta Totalmente Alcanzada</v>
      </c>
      <c r="H16" s="364"/>
      <c r="I16" s="434">
        <f>+COUNTA(I17:I18)</f>
        <v>0</v>
      </c>
      <c r="J16" s="435">
        <f>+COUNTIF(K17:K18,"Meta Conseguida")</f>
        <v>0</v>
      </c>
      <c r="K16" s="91" t="str">
        <f>+IF(J16=0,"Ningunha Meta Alcanzada",IF(J16&gt;=I16,"Meta Totalmente Alcanzada",IF(J16&gt;0,"Meta Parcialmente Alcanzada")))</f>
        <v>Ningunha Meta Alcanzada</v>
      </c>
      <c r="L16" s="2"/>
      <c r="M16" s="434">
        <f>+COUNTA(M17:M18)</f>
        <v>0</v>
      </c>
      <c r="N16" s="435">
        <f>+COUNTIF(O17:O18,"Meta Conseguida")</f>
        <v>0</v>
      </c>
      <c r="O16" s="91" t="str">
        <f>+IF(N16=0,"Ningunha Meta Alcanzada",IF(N16&gt;=M16,"Meta Totalmente Alcanzada",IF(N16&gt;0,"Meta Parcialmente Alcanzada")))</f>
        <v>Ningunha Meta Alcanzada</v>
      </c>
    </row>
    <row r="17" spans="1:15" s="228" customFormat="1" ht="51">
      <c r="A17" s="58" t="s">
        <v>76</v>
      </c>
      <c r="B17" s="67" t="s">
        <v>217</v>
      </c>
      <c r="C17" s="67" t="s">
        <v>7</v>
      </c>
      <c r="D17" s="469" t="s">
        <v>467</v>
      </c>
      <c r="E17" s="461">
        <v>0</v>
      </c>
      <c r="F17" s="462">
        <v>1</v>
      </c>
      <c r="G17" s="89" t="str">
        <f t="shared" ref="G17:G18" si="6">+IF(AND(ISBLANK(E17),ISBLANK(F17)),"Introducir Meta e Resultado",IF(ISBLANK(E17),"Introducir Meta",IF(ISBLANK(F17),"Introducir Resultado",IF(F17&gt;=E17,"Meta Conseguida","Meta Non Conseguida"))))</f>
        <v>Meta Conseguida</v>
      </c>
      <c r="H17" s="2"/>
      <c r="I17" s="461"/>
      <c r="J17" s="462"/>
      <c r="K17" s="89" t="str">
        <f t="shared" ref="K17:K18" si="7">+IF(AND(ISBLANK(I17),ISBLANK(J17)),"Introducir Meta e Resultado",IF(ISBLANK(I17),"Introducir Meta",IF(ISBLANK(J17),"Introducir Resultado",IF(J17&gt;=I17,"Meta Conseguida","Meta Non Conseguida"))))</f>
        <v>Introducir Meta e Resultado</v>
      </c>
      <c r="L17" s="364"/>
      <c r="M17" s="461"/>
      <c r="N17" s="462"/>
      <c r="O17" s="89" t="str">
        <f t="shared" ref="O17:O18" si="8">+IF(AND(ISBLANK(M17),ISBLANK(N17)),"Introducir Meta e Resultado",IF(ISBLANK(M17),"Introducir Meta",IF(ISBLANK(N17),"Introducir Resultado",IF(N17&gt;=M17,"Meta Conseguida","Meta Non Conseguida"))))</f>
        <v>Introducir Meta e Resultado</v>
      </c>
    </row>
    <row r="18" spans="1:15" ht="38.25">
      <c r="A18" s="58" t="s">
        <v>77</v>
      </c>
      <c r="B18" s="67" t="s">
        <v>218</v>
      </c>
      <c r="C18" s="67" t="s">
        <v>7</v>
      </c>
      <c r="D18" s="469" t="s">
        <v>369</v>
      </c>
      <c r="E18" s="470">
        <v>0</v>
      </c>
      <c r="F18" s="432">
        <f>+IFERROR(F$17/F$88,0)</f>
        <v>0.14285714285714285</v>
      </c>
      <c r="G18" s="89" t="str">
        <f t="shared" si="6"/>
        <v>Meta Conseguida</v>
      </c>
      <c r="H18" s="364"/>
      <c r="I18" s="470"/>
      <c r="J18" s="432">
        <f>+IFERROR(J$17/J$88,0)</f>
        <v>0</v>
      </c>
      <c r="K18" s="89" t="str">
        <f t="shared" si="7"/>
        <v>Introducir Meta</v>
      </c>
      <c r="L18" s="364"/>
      <c r="M18" s="470"/>
      <c r="N18" s="432">
        <f>+IFERROR(N$17/N$88,0)</f>
        <v>0</v>
      </c>
      <c r="O18" s="89" t="str">
        <f t="shared" si="8"/>
        <v>Introducir Meta</v>
      </c>
    </row>
    <row r="19" spans="1:15" ht="51">
      <c r="A19" s="59" t="s">
        <v>188</v>
      </c>
      <c r="B19" s="66" t="s">
        <v>156</v>
      </c>
      <c r="C19" s="66" t="s">
        <v>7</v>
      </c>
      <c r="D19" s="471" t="s">
        <v>219</v>
      </c>
      <c r="E19" s="472" t="s">
        <v>179</v>
      </c>
      <c r="F19" s="473" t="s">
        <v>179</v>
      </c>
      <c r="G19" s="229" t="s">
        <v>179</v>
      </c>
      <c r="I19" s="472" t="s">
        <v>179</v>
      </c>
      <c r="J19" s="473" t="s">
        <v>179</v>
      </c>
      <c r="K19" s="229" t="s">
        <v>179</v>
      </c>
      <c r="M19" s="472" t="s">
        <v>179</v>
      </c>
      <c r="N19" s="473" t="s">
        <v>179</v>
      </c>
      <c r="O19" s="229" t="s">
        <v>179</v>
      </c>
    </row>
    <row r="20" spans="1:15" ht="37.5">
      <c r="A20" s="109" t="s">
        <v>10</v>
      </c>
      <c r="B20" s="100" t="s">
        <v>79</v>
      </c>
      <c r="C20" s="100" t="s">
        <v>7</v>
      </c>
      <c r="D20" s="459" t="s">
        <v>341</v>
      </c>
      <c r="E20" s="182">
        <f>+COUNTA(E21:E22)</f>
        <v>2</v>
      </c>
      <c r="F20" s="433">
        <f>+COUNTIF(G21:G22,"Meta Conseguida")</f>
        <v>2</v>
      </c>
      <c r="G20" s="88" t="str">
        <f>+IF(F20=0,"Ningunha Meta Alcanzada",IF(F20&gt;=E20,"Meta Totalmente Alcanzada",IF(F20&gt;0,"Meta Parcialmente Alcanzada")))</f>
        <v>Meta Totalmente Alcanzada</v>
      </c>
      <c r="H20" s="364"/>
      <c r="I20" s="182">
        <f>+COUNTA(I21:I22)</f>
        <v>0</v>
      </c>
      <c r="J20" s="433">
        <f>+COUNTIF(K21:K22,"Meta Conseguida")</f>
        <v>0</v>
      </c>
      <c r="K20" s="88" t="str">
        <f>+IF(J20=0,"Ningunha Meta Alcanzada",IF(J20&gt;=I20,"Meta Totalmente Alcanzada",IF(J20&gt;0,"Meta Parcialmente Alcanzada")))</f>
        <v>Ningunha Meta Alcanzada</v>
      </c>
      <c r="M20" s="182">
        <f>+COUNTA(M21:M22)</f>
        <v>0</v>
      </c>
      <c r="N20" s="433">
        <f>+COUNTIF(O21:O22,"Meta Conseguida")</f>
        <v>0</v>
      </c>
      <c r="O20" s="88" t="str">
        <f>+IF(N20=0,"Ningunha Meta Alcanzada",IF(N20&gt;=M20,"Meta Totalmente Alcanzada",IF(N20&gt;0,"Meta Parcialmente Alcanzada")))</f>
        <v>Ningunha Meta Alcanzada</v>
      </c>
    </row>
    <row r="21" spans="1:15" ht="63.75">
      <c r="A21" s="58" t="s">
        <v>80</v>
      </c>
      <c r="B21" s="67" t="s">
        <v>192</v>
      </c>
      <c r="C21" s="67" t="s">
        <v>7</v>
      </c>
      <c r="D21" s="460" t="s">
        <v>468</v>
      </c>
      <c r="E21" s="461">
        <v>0</v>
      </c>
      <c r="F21" s="461">
        <v>0</v>
      </c>
      <c r="G21" s="89" t="str">
        <f t="shared" ref="G21:G22" si="9">+IF(AND(ISBLANK(E21),ISBLANK(F21)),"Introducir Meta e Resultado",IF(ISBLANK(E21),"Introducir Meta",IF(ISBLANK(F21),"Introducir Resultado",IF(F21&gt;=E21,"Meta Conseguida","Meta Non Conseguida"))))</f>
        <v>Meta Conseguida</v>
      </c>
      <c r="I21" s="461"/>
      <c r="J21" s="462"/>
      <c r="K21" s="89" t="str">
        <f t="shared" ref="K21:K22" si="10">+IF(AND(ISBLANK(I21),ISBLANK(J21)),"Introducir Meta e Resultado",IF(ISBLANK(I21),"Introducir Meta",IF(ISBLANK(J21),"Introducir Resultado",IF(J21&gt;=I21,"Meta Conseguida","Meta Non Conseguida"))))</f>
        <v>Introducir Meta e Resultado</v>
      </c>
      <c r="M21" s="461"/>
      <c r="N21" s="462"/>
      <c r="O21" s="89" t="str">
        <f t="shared" ref="O21:O22" si="11">+IF(AND(ISBLANK(M21),ISBLANK(N21)),"Introducir Meta e Resultado",IF(ISBLANK(M21),"Introducir Meta",IF(ISBLANK(N21),"Introducir Resultado",IF(N21&gt;=M21,"Meta Conseguida","Meta Non Conseguida"))))</f>
        <v>Introducir Meta e Resultado</v>
      </c>
    </row>
    <row r="22" spans="1:15" ht="38.25">
      <c r="A22" s="59" t="s">
        <v>81</v>
      </c>
      <c r="B22" s="66" t="s">
        <v>193</v>
      </c>
      <c r="C22" s="66" t="s">
        <v>7</v>
      </c>
      <c r="D22" s="463" t="s">
        <v>312</v>
      </c>
      <c r="E22" s="470">
        <v>0</v>
      </c>
      <c r="F22" s="432">
        <f>+IFERROR(F$21/F$88,0)</f>
        <v>0</v>
      </c>
      <c r="G22" s="90" t="str">
        <f t="shared" si="9"/>
        <v>Meta Conseguida</v>
      </c>
      <c r="H22" s="364"/>
      <c r="I22" s="470"/>
      <c r="J22" s="432">
        <f>+IFERROR(J$21/J$88,0)</f>
        <v>0</v>
      </c>
      <c r="K22" s="90" t="str">
        <f t="shared" si="10"/>
        <v>Introducir Meta</v>
      </c>
      <c r="M22" s="470"/>
      <c r="N22" s="432">
        <f>+IFERROR(N$21/N$88,0)</f>
        <v>0</v>
      </c>
      <c r="O22" s="90" t="str">
        <f t="shared" si="11"/>
        <v>Introducir Meta</v>
      </c>
    </row>
    <row r="23" spans="1:15" ht="25.5">
      <c r="A23" s="104" t="s">
        <v>13</v>
      </c>
      <c r="B23" s="110" t="s">
        <v>16</v>
      </c>
      <c r="C23" s="110" t="s">
        <v>17</v>
      </c>
      <c r="D23" s="474" t="s">
        <v>313</v>
      </c>
      <c r="E23" s="475" t="s">
        <v>179</v>
      </c>
      <c r="F23" s="476" t="s">
        <v>179</v>
      </c>
      <c r="G23" s="361" t="s">
        <v>179</v>
      </c>
      <c r="I23" s="475" t="s">
        <v>179</v>
      </c>
      <c r="J23" s="476" t="s">
        <v>179</v>
      </c>
      <c r="K23" s="361" t="s">
        <v>179</v>
      </c>
      <c r="M23" s="475" t="s">
        <v>179</v>
      </c>
      <c r="N23" s="476" t="s">
        <v>179</v>
      </c>
      <c r="O23" s="361" t="s">
        <v>179</v>
      </c>
    </row>
    <row r="24" spans="1:15" ht="37.5">
      <c r="A24" s="104" t="s">
        <v>14</v>
      </c>
      <c r="B24" s="98" t="s">
        <v>82</v>
      </c>
      <c r="C24" s="98" t="s">
        <v>161</v>
      </c>
      <c r="D24" s="477" t="s">
        <v>342</v>
      </c>
      <c r="E24" s="429">
        <f>+COUNTA(E25:E30)+COUNTA(E32:E33)+COUNTA(E35:E36)</f>
        <v>6</v>
      </c>
      <c r="F24" s="428">
        <f>+COUNTIF(G25:G36,"Meta Conseguida")</f>
        <v>3</v>
      </c>
      <c r="G24" s="91" t="str">
        <f>+IF(F24=0,"Ningunha Meta Alcanzada",IF(F24&gt;=E24,"Meta Totalmente Alcanzada",IF(F24&gt;0,"Meta Parcialmente Alcanzada")))</f>
        <v>Meta Parcialmente Alcanzada</v>
      </c>
      <c r="H24" s="360"/>
      <c r="I24" s="429">
        <f>+COUNTA(I25:I30)+COUNTA(I32:I33)+COUNTA(I35:I36)</f>
        <v>0</v>
      </c>
      <c r="J24" s="428">
        <f>+COUNTIF(K25:K36,"Meta Conseguida")</f>
        <v>0</v>
      </c>
      <c r="K24" s="91" t="str">
        <f>+IF(J24=0,"Ningunha Meta Alcanzada",IF(J24&gt;=I24,"Meta Totalmente Alcanzada",IF(J24&gt;0,"Meta Parcialmente Alcanzada")))</f>
        <v>Ningunha Meta Alcanzada</v>
      </c>
      <c r="M24" s="429">
        <f>+COUNTA(M25:M30)+COUNTA(M32:M33)+COUNTA(M35:M36)</f>
        <v>0</v>
      </c>
      <c r="N24" s="428">
        <f>+COUNTIF(O25:O36,"Meta Conseguida")</f>
        <v>0</v>
      </c>
      <c r="O24" s="91" t="str">
        <f>+IF(N24=0,"Ningunha Meta Alcanzada",IF(N24&gt;=M24,"Meta Totalmente Alcanzada",IF(N24&gt;0,"Meta Parcialmente Alcanzada")))</f>
        <v>Ningunha Meta Alcanzada</v>
      </c>
    </row>
    <row r="25" spans="1:15" ht="63.75">
      <c r="A25" s="55" t="s">
        <v>83</v>
      </c>
      <c r="B25" s="92" t="s">
        <v>92</v>
      </c>
      <c r="C25" s="92" t="s">
        <v>161</v>
      </c>
      <c r="D25" s="478" t="s">
        <v>513</v>
      </c>
      <c r="E25" s="470">
        <v>0.35</v>
      </c>
      <c r="F25" s="541" t="s">
        <v>179</v>
      </c>
      <c r="G25" s="89" t="str">
        <f t="shared" ref="G25" si="12">+IF(AND(ISBLANK(E25),ISBLANK(F25)),"Introducir Meta e Resultado",IF(ISBLANK(E25),"Introducir Meta",IF(ISBLANK(F25),"Introducir Resultado",IF(F25&gt;=E25,"Meta Conseguida","Meta Non Conseguida"))))</f>
        <v>Meta Conseguida</v>
      </c>
      <c r="I25" s="470"/>
      <c r="J25" s="479"/>
      <c r="K25" s="89" t="str">
        <f t="shared" ref="K25" si="13">+IF(AND(ISBLANK(I25),ISBLANK(J25)),"Introducir Meta e Resultado",IF(ISBLANK(I25),"Introducir Meta",IF(ISBLANK(J25),"Introducir Resultado",IF(J25&gt;=I25,"Meta Conseguida","Meta Non Conseguida"))))</f>
        <v>Introducir Meta e Resultado</v>
      </c>
      <c r="M25" s="470"/>
      <c r="N25" s="479"/>
      <c r="O25" s="89" t="str">
        <f t="shared" ref="O25" si="14">+IF(AND(ISBLANK(M25),ISBLANK(N25)),"Introducir Meta e Resultado",IF(ISBLANK(M25),"Introducir Meta",IF(ISBLANK(N25),"Introducir Resultado",IF(N25&gt;=M25,"Meta Conseguida","Meta Non Conseguida"))))</f>
        <v>Introducir Meta e Resultado</v>
      </c>
    </row>
    <row r="26" spans="1:15" ht="51">
      <c r="A26" s="55" t="s">
        <v>84</v>
      </c>
      <c r="B26" s="92" t="s">
        <v>204</v>
      </c>
      <c r="C26" s="92" t="s">
        <v>161</v>
      </c>
      <c r="D26" s="478" t="s">
        <v>469</v>
      </c>
      <c r="E26" s="480">
        <v>0.25</v>
      </c>
      <c r="F26" s="479">
        <v>0</v>
      </c>
      <c r="G26" s="89" t="str">
        <f>+IF(AND(ISBLANK(E26),ISBLANK(F26)),"Introducir Meta e Resultado",IF(ISBLANK(E26),"Introducir Meta",IF(ISBLANK(F26),"Introducir Resultado",IF(F26&lt;=E26,"Meta Conseguida","Meta Non Conseguida"))))</f>
        <v>Meta Conseguida</v>
      </c>
      <c r="H26" s="360"/>
      <c r="I26" s="480"/>
      <c r="J26" s="479"/>
      <c r="K26" s="89" t="str">
        <f>+IF(AND(ISBLANK(I26),ISBLANK(J26)),"Introducir Meta e Resultado",IF(ISBLANK(I26),"Introducir Meta",IF(ISBLANK(J26),"Introducir Resultado",IF(J26&lt;=I26,"Meta Conseguida","Meta Non Conseguida"))))</f>
        <v>Introducir Meta e Resultado</v>
      </c>
      <c r="M26" s="480"/>
      <c r="N26" s="479"/>
      <c r="O26" s="89" t="str">
        <f>+IF(AND(ISBLANK(M26),ISBLANK(N26)),"Introducir Meta e Resultado",IF(ISBLANK(M26),"Introducir Meta",IF(ISBLANK(N26),"Introducir Resultado",IF(N26&lt;=M26,"Meta Conseguida","Meta Non Conseguida"))))</f>
        <v>Introducir Meta e Resultado</v>
      </c>
    </row>
    <row r="27" spans="1:15" ht="51">
      <c r="A27" s="55" t="s">
        <v>85</v>
      </c>
      <c r="B27" s="92" t="s">
        <v>93</v>
      </c>
      <c r="C27" s="92" t="s">
        <v>161</v>
      </c>
      <c r="D27" s="528" t="s">
        <v>470</v>
      </c>
      <c r="E27" s="470">
        <v>0.85</v>
      </c>
      <c r="F27" s="479">
        <v>0.86956521739130399</v>
      </c>
      <c r="G27" s="89" t="str">
        <f t="shared" ref="G27:G32" si="15">+IF(AND(ISBLANK(E27),ISBLANK(F27)),"Introducir Meta e Resultado",IF(ISBLANK(E27),"Introducir Meta",IF(ISBLANK(F27),"Introducir Resultado",IF(F27&gt;=E27,"Meta Conseguida","Meta Non Conseguida"))))</f>
        <v>Meta Conseguida</v>
      </c>
      <c r="I27" s="470"/>
      <c r="J27" s="479"/>
      <c r="K27" s="89" t="str">
        <f t="shared" ref="K27:K30" si="16">+IF(AND(ISBLANK(I27),ISBLANK(J27)),"Introducir Meta e Resultado",IF(ISBLANK(I27),"Introducir Meta",IF(ISBLANK(J27),"Introducir Resultado",IF(J27&gt;=I27,"Meta Conseguida","Meta Non Conseguida"))))</f>
        <v>Introducir Meta e Resultado</v>
      </c>
      <c r="M27" s="470"/>
      <c r="N27" s="479"/>
      <c r="O27" s="89" t="str">
        <f t="shared" ref="O27:O30" si="17">+IF(AND(ISBLANK(M27),ISBLANK(N27)),"Introducir Meta e Resultado",IF(ISBLANK(M27),"Introducir Meta",IF(ISBLANK(N27),"Introducir Resultado",IF(N27&gt;=M27,"Meta Conseguida","Meta Non Conseguida"))))</f>
        <v>Introducir Meta e Resultado</v>
      </c>
    </row>
    <row r="28" spans="1:15" ht="51">
      <c r="A28" s="55" t="s">
        <v>86</v>
      </c>
      <c r="B28" s="92" t="s">
        <v>227</v>
      </c>
      <c r="C28" s="92" t="s">
        <v>161</v>
      </c>
      <c r="D28" s="478" t="s">
        <v>471</v>
      </c>
      <c r="E28" s="470">
        <v>0.55000000000000004</v>
      </c>
      <c r="F28" s="479">
        <v>0.38461538461538503</v>
      </c>
      <c r="G28" s="89" t="str">
        <f t="shared" si="15"/>
        <v>Meta Non Conseguida</v>
      </c>
      <c r="I28" s="470"/>
      <c r="J28" s="479"/>
      <c r="K28" s="89" t="str">
        <f t="shared" si="16"/>
        <v>Introducir Meta e Resultado</v>
      </c>
      <c r="M28" s="470"/>
      <c r="N28" s="479"/>
      <c r="O28" s="89" t="str">
        <f t="shared" si="17"/>
        <v>Introducir Meta e Resultado</v>
      </c>
    </row>
    <row r="29" spans="1:15" ht="51">
      <c r="A29" s="55" t="s">
        <v>87</v>
      </c>
      <c r="B29" s="92" t="s">
        <v>94</v>
      </c>
      <c r="C29" s="92" t="s">
        <v>161</v>
      </c>
      <c r="D29" s="478" t="s">
        <v>472</v>
      </c>
      <c r="E29" s="470">
        <v>0.9</v>
      </c>
      <c r="F29" s="479">
        <v>0.83333333333333304</v>
      </c>
      <c r="G29" s="89" t="str">
        <f t="shared" si="15"/>
        <v>Meta Non Conseguida</v>
      </c>
      <c r="I29" s="470"/>
      <c r="J29" s="479"/>
      <c r="K29" s="89" t="str">
        <f t="shared" si="16"/>
        <v>Introducir Meta e Resultado</v>
      </c>
      <c r="M29" s="470"/>
      <c r="N29" s="479"/>
      <c r="O29" s="89" t="str">
        <f t="shared" si="17"/>
        <v>Introducir Meta e Resultado</v>
      </c>
    </row>
    <row r="30" spans="1:15" ht="38.25">
      <c r="A30" s="55" t="s">
        <v>88</v>
      </c>
      <c r="B30" s="92" t="s">
        <v>95</v>
      </c>
      <c r="C30" s="92" t="s">
        <v>161</v>
      </c>
      <c r="D30" s="481" t="s">
        <v>194</v>
      </c>
      <c r="E30" s="470">
        <v>0.8</v>
      </c>
      <c r="F30" s="479">
        <v>0.46153846153846201</v>
      </c>
      <c r="G30" s="89" t="str">
        <f t="shared" si="15"/>
        <v>Meta Non Conseguida</v>
      </c>
      <c r="I30" s="470"/>
      <c r="J30" s="479"/>
      <c r="K30" s="89" t="str">
        <f t="shared" si="16"/>
        <v>Introducir Meta e Resultado</v>
      </c>
      <c r="M30" s="470"/>
      <c r="N30" s="479"/>
      <c r="O30" s="89" t="str">
        <f t="shared" si="17"/>
        <v>Introducir Meta e Resultado</v>
      </c>
    </row>
    <row r="31" spans="1:15" ht="38.25">
      <c r="A31" s="55" t="s">
        <v>89</v>
      </c>
      <c r="B31" s="92" t="s">
        <v>263</v>
      </c>
      <c r="C31" s="92" t="s">
        <v>161</v>
      </c>
      <c r="D31" s="478" t="s">
        <v>473</v>
      </c>
      <c r="E31" s="482" t="s">
        <v>179</v>
      </c>
      <c r="F31" s="483" t="s">
        <v>179</v>
      </c>
      <c r="G31" s="258" t="s">
        <v>179</v>
      </c>
      <c r="I31" s="482" t="s">
        <v>179</v>
      </c>
      <c r="J31" s="483" t="s">
        <v>179</v>
      </c>
      <c r="K31" s="258" t="s">
        <v>179</v>
      </c>
      <c r="M31" s="482" t="s">
        <v>179</v>
      </c>
      <c r="N31" s="483" t="s">
        <v>179</v>
      </c>
      <c r="O31" s="258" t="s">
        <v>179</v>
      </c>
    </row>
    <row r="32" spans="1:15" ht="51">
      <c r="A32" s="55" t="s">
        <v>90</v>
      </c>
      <c r="B32" s="92" t="s">
        <v>314</v>
      </c>
      <c r="C32" s="92" t="s">
        <v>161</v>
      </c>
      <c r="D32" s="478" t="s">
        <v>474</v>
      </c>
      <c r="E32" s="470"/>
      <c r="F32" s="479">
        <f>+MIN(Anexos!$R$106:$R$200)</f>
        <v>0.5</v>
      </c>
      <c r="G32" s="89" t="str">
        <f t="shared" si="15"/>
        <v>Introducir Meta</v>
      </c>
      <c r="I32" s="470"/>
      <c r="J32" s="479">
        <f>+MIN(Anexos!$AR$106:$AR$200)</f>
        <v>0</v>
      </c>
      <c r="K32" s="89" t="str">
        <f t="shared" ref="K32" si="18">+IF(AND(ISBLANK(I32),ISBLANK(J32)),"Introducir Meta e Resultado",IF(ISBLANK(I32),"Introducir Meta",IF(ISBLANK(J32),"Introducir Resultado",IF(J32&gt;=I32,"Meta Conseguida","Meta Non Conseguida"))))</f>
        <v>Introducir Meta</v>
      </c>
      <c r="M32" s="470"/>
      <c r="N32" s="479">
        <f>+MIN(Anexos!$BR$106:$BR$200)</f>
        <v>0</v>
      </c>
      <c r="O32" s="89" t="str">
        <f t="shared" ref="O32:O33" si="19">+IF(AND(ISBLANK(M32),ISBLANK(N32)),"Introducir Meta e Resultado",IF(ISBLANK(M32),"Introducir Meta",IF(ISBLANK(N32),"Introducir Resultado",IF(N32&gt;=M32,"Meta Conseguida","Meta Non Conseguida"))))</f>
        <v>Introducir Meta</v>
      </c>
    </row>
    <row r="33" spans="1:15" ht="51">
      <c r="A33" s="55" t="s">
        <v>171</v>
      </c>
      <c r="B33" s="92" t="s">
        <v>511</v>
      </c>
      <c r="C33" s="92" t="s">
        <v>161</v>
      </c>
      <c r="D33" s="478" t="s">
        <v>474</v>
      </c>
      <c r="E33" s="484"/>
      <c r="F33" s="529">
        <f>Anexos!$V$103</f>
        <v>1</v>
      </c>
      <c r="G33" s="89" t="str">
        <f>+IF(AND(ISBLANK(E33),ISBLANK(F33)),"Introducir Meta e Resultado",IF(ISBLANK(E33),"Introducir Meta",IF(ISBLANK(F33),"Introducir Resultado",IF(F33&gt;=E33,"Meta Conseguida","Meta Non Conseguida"))))</f>
        <v>Introducir Meta</v>
      </c>
      <c r="H33" s="360"/>
      <c r="I33" s="484"/>
      <c r="J33" s="529">
        <f>Anexos!$AV$103</f>
        <v>0</v>
      </c>
      <c r="K33" s="89" t="str">
        <f>+IF(AND(ISBLANK(I33),ISBLANK(J33)),"Introducir Meta e Resultado",IF(ISBLANK(I33),"Introducir Meta",IF(ISBLANK(J33),"Introducir Resultado",IF(J33&gt;=I33,"Meta Conseguida","Meta Non Conseguida"))))</f>
        <v>Introducir Meta</v>
      </c>
      <c r="M33" s="484"/>
      <c r="N33" s="529">
        <f>Anexos!$BV$103</f>
        <v>0</v>
      </c>
      <c r="O33" s="89" t="str">
        <f t="shared" si="19"/>
        <v>Introducir Meta</v>
      </c>
    </row>
    <row r="34" spans="1:15" ht="38.25">
      <c r="A34" s="55" t="s">
        <v>172</v>
      </c>
      <c r="B34" s="92" t="s">
        <v>175</v>
      </c>
      <c r="C34" s="92" t="s">
        <v>161</v>
      </c>
      <c r="D34" s="481" t="s">
        <v>195</v>
      </c>
      <c r="E34" s="482" t="s">
        <v>179</v>
      </c>
      <c r="F34" s="483" t="s">
        <v>179</v>
      </c>
      <c r="G34" s="258" t="s">
        <v>179</v>
      </c>
      <c r="I34" s="482" t="s">
        <v>179</v>
      </c>
      <c r="J34" s="483" t="s">
        <v>179</v>
      </c>
      <c r="K34" s="258" t="s">
        <v>179</v>
      </c>
      <c r="M34" s="482" t="s">
        <v>179</v>
      </c>
      <c r="N34" s="483" t="s">
        <v>179</v>
      </c>
      <c r="O34" s="258" t="s">
        <v>179</v>
      </c>
    </row>
    <row r="35" spans="1:15" ht="38.25">
      <c r="A35" s="55" t="s">
        <v>173</v>
      </c>
      <c r="B35" s="92" t="s">
        <v>315</v>
      </c>
      <c r="C35" s="92" t="s">
        <v>161</v>
      </c>
      <c r="D35" s="478" t="s">
        <v>475</v>
      </c>
      <c r="E35" s="470"/>
      <c r="F35" s="479">
        <f>+MIN(Anexos!$Q$106:$Q$200)</f>
        <v>1</v>
      </c>
      <c r="G35" s="89" t="str">
        <f>+IF(AND(ISBLANK(E35),ISBLANK(F35)),"Introducir Meta e Resultado",IF(ISBLANK(E35),"Introducir Meta",IF(ISBLANK(F35),"Introducir Resultado",IF(F35&gt;=E35,"Meta Conseguida","Meta Non Conseguida"))))</f>
        <v>Introducir Meta</v>
      </c>
      <c r="H35" s="360"/>
      <c r="I35" s="470"/>
      <c r="J35" s="479">
        <f>+MIN(Anexos!$AQ$106:$AQ$200)</f>
        <v>0</v>
      </c>
      <c r="K35" s="89" t="str">
        <f>+IF(AND(ISBLANK(I35),ISBLANK(J35)),"Introducir Meta e Resultado",IF(ISBLANK(I35),"Introducir Meta",IF(ISBLANK(J35),"Introducir Resultado",IF(J35&gt;=I35,"Meta Conseguida","Meta Non Conseguida"))))</f>
        <v>Introducir Meta</v>
      </c>
      <c r="M35" s="470"/>
      <c r="N35" s="479">
        <f>+MIN(Anexos!$BQ$106:$BQ$2000)</f>
        <v>0</v>
      </c>
      <c r="O35" s="89" t="str">
        <f t="shared" ref="O35:O36" si="20">+IF(AND(ISBLANK(M35),ISBLANK(N35)),"Introducir Meta e Resultado",IF(ISBLANK(M35),"Introducir Meta",IF(ISBLANK(N35),"Introducir Resultado",IF(N35&gt;=M35,"Meta Conseguida","Meta Non Conseguida"))))</f>
        <v>Introducir Meta</v>
      </c>
    </row>
    <row r="36" spans="1:15" ht="51">
      <c r="A36" s="56" t="s">
        <v>174</v>
      </c>
      <c r="B36" s="93" t="s">
        <v>512</v>
      </c>
      <c r="C36" s="93" t="s">
        <v>161</v>
      </c>
      <c r="D36" s="485" t="s">
        <v>476</v>
      </c>
      <c r="E36" s="484"/>
      <c r="F36" s="529">
        <f>Anexos!$U$103</f>
        <v>1</v>
      </c>
      <c r="G36" s="89" t="str">
        <f>+IF(AND(ISBLANK(E36),ISBLANK(F36)),"Introducir Meta e Resultado",IF(ISBLANK(E36),"Introducir Meta",IF(ISBLANK(F36),"Introducir Resultado",IF(F36&gt;=E36,"Meta Conseguida","Meta Non Conseguida"))))</f>
        <v>Introducir Meta</v>
      </c>
      <c r="H36" s="360"/>
      <c r="I36" s="484"/>
      <c r="J36" s="529">
        <f>Anexos!$AU$103</f>
        <v>0</v>
      </c>
      <c r="K36" s="89" t="str">
        <f>+IF(AND(ISBLANK(I36),ISBLANK(J36)),"Introducir Meta e Resultado",IF(ISBLANK(I36),"Introducir Meta",IF(ISBLANK(J36),"Introducir Resultado",IF(J36&gt;=I36,"Meta Conseguida","Meta Non Conseguida"))))</f>
        <v>Introducir Meta</v>
      </c>
      <c r="M36" s="484"/>
      <c r="N36" s="529">
        <f>Anexos!$BU$103</f>
        <v>0</v>
      </c>
      <c r="O36" s="89" t="str">
        <f t="shared" si="20"/>
        <v>Introducir Meta</v>
      </c>
    </row>
    <row r="37" spans="1:15" ht="37.5">
      <c r="A37" s="104" t="s">
        <v>15</v>
      </c>
      <c r="B37" s="98" t="s">
        <v>96</v>
      </c>
      <c r="C37" s="98" t="s">
        <v>302</v>
      </c>
      <c r="D37" s="477" t="s">
        <v>343</v>
      </c>
      <c r="E37" s="429">
        <f>+COUNTA(E38:E40)</f>
        <v>3</v>
      </c>
      <c r="F37" s="428">
        <f>+COUNTIF(G38:G40,"Meta Conseguida")</f>
        <v>3</v>
      </c>
      <c r="G37" s="91" t="str">
        <f>+IF(F37=0,"Ningunha Meta Alcanzada",IF(F37&gt;=E37,"Meta Totalmente Alcanzada",IF(F37&gt;0,"Meta Parcialmente Alcanzada")))</f>
        <v>Meta Totalmente Alcanzada</v>
      </c>
      <c r="H37" s="360"/>
      <c r="I37" s="429">
        <f>+COUNTA(I38:I40)</f>
        <v>0</v>
      </c>
      <c r="J37" s="428">
        <f>+COUNTIF(K38:K40,"Meta Conseguida")</f>
        <v>0</v>
      </c>
      <c r="K37" s="91" t="str">
        <f>+IF(J37=0,"Ningunha Meta Alcanzada",IF(J37&gt;=I37,"Meta Totalmente Alcanzada",IF(J37&gt;0,"Meta Parcialmente Alcanzada")))</f>
        <v>Ningunha Meta Alcanzada</v>
      </c>
      <c r="M37" s="429">
        <f>+COUNTA(M38:M40)</f>
        <v>0</v>
      </c>
      <c r="N37" s="428">
        <f>+COUNTIF(O38:O40,"Meta Conseguida")</f>
        <v>0</v>
      </c>
      <c r="O37" s="91" t="str">
        <f>+IF(N37=0,"Ningunha Meta Alcanzada",IF(N37&gt;=M37,"Meta Totalmente Alcanzada",IF(N37&gt;0,"Meta Parcialmente Alcanzada")))</f>
        <v>Ningunha Meta Alcanzada</v>
      </c>
    </row>
    <row r="38" spans="1:15" ht="51">
      <c r="A38" s="55" t="s">
        <v>97</v>
      </c>
      <c r="B38" s="92" t="s">
        <v>182</v>
      </c>
      <c r="C38" s="92" t="s">
        <v>302</v>
      </c>
      <c r="D38" s="478" t="s">
        <v>316</v>
      </c>
      <c r="E38" s="470" t="s">
        <v>179</v>
      </c>
      <c r="F38" s="479" t="s">
        <v>179</v>
      </c>
      <c r="G38" s="89" t="str">
        <f t="shared" ref="G38:G40" si="21">+IF(AND(ISBLANK(E38),ISBLANK(F38)),"Introducir Meta e Resultado",IF(ISBLANK(E38),"Introducir Meta",IF(ISBLANK(F38),"Introducir Resultado",IF(F38&gt;=E38,"Meta Conseguida","Meta Non Conseguida"))))</f>
        <v>Meta Conseguida</v>
      </c>
      <c r="I38" s="470"/>
      <c r="J38" s="479"/>
      <c r="K38" s="89" t="str">
        <f t="shared" ref="K38:K40" si="22">+IF(AND(ISBLANK(I38),ISBLANK(J38)),"Introducir Meta e Resultado",IF(ISBLANK(I38),"Introducir Meta",IF(ISBLANK(J38),"Introducir Resultado",IF(J38&gt;=I38,"Meta Conseguida","Meta Non Conseguida"))))</f>
        <v>Introducir Meta e Resultado</v>
      </c>
      <c r="M38" s="470"/>
      <c r="N38" s="479"/>
      <c r="O38" s="89" t="str">
        <f t="shared" ref="O38:O40" si="23">+IF(AND(ISBLANK(M38),ISBLANK(N38)),"Introducir Meta e Resultado",IF(ISBLANK(M38),"Introducir Meta",IF(ISBLANK(N38),"Introducir Resultado",IF(N38&gt;=M38,"Meta Conseguida","Meta Non Conseguida"))))</f>
        <v>Introducir Meta e Resultado</v>
      </c>
    </row>
    <row r="39" spans="1:15" ht="51">
      <c r="A39" s="55" t="s">
        <v>98</v>
      </c>
      <c r="B39" s="92" t="s">
        <v>183</v>
      </c>
      <c r="C39" s="92" t="s">
        <v>302</v>
      </c>
      <c r="D39" s="478" t="s">
        <v>316</v>
      </c>
      <c r="E39" s="470" t="s">
        <v>179</v>
      </c>
      <c r="F39" s="479" t="s">
        <v>179</v>
      </c>
      <c r="G39" s="89" t="str">
        <f t="shared" si="21"/>
        <v>Meta Conseguida</v>
      </c>
      <c r="I39" s="470"/>
      <c r="J39" s="479"/>
      <c r="K39" s="89" t="str">
        <f t="shared" si="22"/>
        <v>Introducir Meta e Resultado</v>
      </c>
      <c r="M39" s="470"/>
      <c r="N39" s="479"/>
      <c r="O39" s="89" t="str">
        <f t="shared" si="23"/>
        <v>Introducir Meta e Resultado</v>
      </c>
    </row>
    <row r="40" spans="1:15" ht="51">
      <c r="A40" s="55" t="s">
        <v>99</v>
      </c>
      <c r="B40" s="92" t="s">
        <v>184</v>
      </c>
      <c r="C40" s="92" t="s">
        <v>302</v>
      </c>
      <c r="D40" s="478" t="s">
        <v>317</v>
      </c>
      <c r="E40" s="470" t="s">
        <v>179</v>
      </c>
      <c r="F40" s="479" t="s">
        <v>179</v>
      </c>
      <c r="G40" s="89" t="str">
        <f t="shared" si="21"/>
        <v>Meta Conseguida</v>
      </c>
      <c r="I40" s="470"/>
      <c r="J40" s="479"/>
      <c r="K40" s="89" t="str">
        <f t="shared" si="22"/>
        <v>Introducir Meta e Resultado</v>
      </c>
      <c r="M40" s="470"/>
      <c r="N40" s="479"/>
      <c r="O40" s="89" t="str">
        <f t="shared" si="23"/>
        <v>Introducir Meta e Resultado</v>
      </c>
    </row>
    <row r="41" spans="1:15" ht="38.25">
      <c r="A41" s="105" t="s">
        <v>18</v>
      </c>
      <c r="B41" s="106" t="s">
        <v>44</v>
      </c>
      <c r="C41" s="106" t="s">
        <v>161</v>
      </c>
      <c r="D41" s="486" t="s">
        <v>318</v>
      </c>
      <c r="E41" s="487" t="s">
        <v>179</v>
      </c>
      <c r="F41" s="488" t="s">
        <v>179</v>
      </c>
      <c r="G41" s="94" t="str">
        <f>+IF(ISBLANK(F41),"Introducir Resultado","Indicador Completado")</f>
        <v>Indicador Completado</v>
      </c>
      <c r="H41" s="360"/>
      <c r="I41" s="487" t="s">
        <v>179</v>
      </c>
      <c r="J41" s="488"/>
      <c r="K41" s="94" t="str">
        <f>+IF(ISBLANK(J41),"Introducir Resultado","Indicador Completado")</f>
        <v>Introducir Resultado</v>
      </c>
      <c r="M41" s="487" t="s">
        <v>179</v>
      </c>
      <c r="N41" s="488"/>
      <c r="O41" s="94" t="str">
        <f>+IF(ISBLANK(N41),"Introducir Resultado","Indicador Completado")</f>
        <v>Introducir Resultado</v>
      </c>
    </row>
    <row r="42" spans="1:15" ht="25.5">
      <c r="A42" s="105" t="s">
        <v>19</v>
      </c>
      <c r="B42" s="106" t="s">
        <v>134</v>
      </c>
      <c r="C42" s="106" t="s">
        <v>11</v>
      </c>
      <c r="D42" s="489" t="s">
        <v>319</v>
      </c>
      <c r="E42" s="490" t="s">
        <v>179</v>
      </c>
      <c r="F42" s="491" t="s">
        <v>179</v>
      </c>
      <c r="G42" s="186" t="s">
        <v>179</v>
      </c>
      <c r="H42" s="360"/>
      <c r="I42" s="490" t="s">
        <v>179</v>
      </c>
      <c r="J42" s="491" t="s">
        <v>179</v>
      </c>
      <c r="K42" s="186" t="s">
        <v>179</v>
      </c>
      <c r="M42" s="490" t="s">
        <v>179</v>
      </c>
      <c r="N42" s="491" t="s">
        <v>179</v>
      </c>
      <c r="O42" s="186" t="s">
        <v>179</v>
      </c>
    </row>
    <row r="43" spans="1:15" s="52" customFormat="1" ht="18.75" customHeight="1">
      <c r="A43" s="182"/>
      <c r="B43" s="22"/>
      <c r="C43" s="22"/>
      <c r="D43" s="492"/>
      <c r="E43" s="404"/>
      <c r="F43" s="493"/>
      <c r="G43" s="26"/>
      <c r="H43" s="2"/>
      <c r="I43" s="404"/>
      <c r="J43" s="493"/>
      <c r="K43" s="26"/>
      <c r="L43" s="2"/>
      <c r="M43" s="404"/>
      <c r="N43" s="493"/>
      <c r="O43" s="26"/>
    </row>
    <row r="44" spans="1:15" ht="18.75" customHeight="1">
      <c r="A44" s="57" t="s">
        <v>20</v>
      </c>
      <c r="B44" s="36"/>
      <c r="C44" s="36"/>
      <c r="D44" s="494"/>
      <c r="E44" s="406"/>
      <c r="F44" s="406"/>
      <c r="G44" s="38"/>
      <c r="H44" s="52"/>
      <c r="I44" s="406"/>
      <c r="J44" s="406"/>
      <c r="K44" s="38"/>
      <c r="L44" s="52"/>
      <c r="M44" s="406"/>
      <c r="N44" s="406"/>
      <c r="O44" s="38"/>
    </row>
    <row r="45" spans="1:15" ht="12" customHeight="1">
      <c r="A45" s="182"/>
      <c r="B45" s="183"/>
      <c r="C45" s="183"/>
      <c r="D45" s="495"/>
      <c r="E45" s="493"/>
      <c r="F45" s="493"/>
      <c r="G45" s="26"/>
      <c r="I45" s="493"/>
      <c r="J45" s="493"/>
      <c r="K45" s="26"/>
      <c r="M45" s="493"/>
      <c r="N45" s="493"/>
      <c r="O45" s="26"/>
    </row>
    <row r="46" spans="1:15" ht="37.5">
      <c r="A46" s="104" t="s">
        <v>143</v>
      </c>
      <c r="B46" s="98" t="s">
        <v>320</v>
      </c>
      <c r="C46" s="98" t="s">
        <v>49</v>
      </c>
      <c r="D46" s="496" t="s">
        <v>344</v>
      </c>
      <c r="E46" s="427">
        <f>+COUNTA(E47:E51)</f>
        <v>5</v>
      </c>
      <c r="F46" s="428">
        <f>+COUNTIF(G47:G51,"Meta Conseguida")</f>
        <v>4</v>
      </c>
      <c r="G46" s="91" t="str">
        <f>+IF(F46=0,"Ningunha Meta Alcanzada",IF(F46&gt;=E46,"Meta Totalmente Alcanzada",IF(F46&gt;0,"Meta Parcialmente Alcanzada")))</f>
        <v>Meta Parcialmente Alcanzada</v>
      </c>
      <c r="H46" s="360"/>
      <c r="I46" s="427">
        <f>+COUNTA(I47:I51)</f>
        <v>0</v>
      </c>
      <c r="J46" s="428">
        <f>+COUNTIF(K47:K51,"Meta Conseguida")</f>
        <v>0</v>
      </c>
      <c r="K46" s="91" t="str">
        <f>+IF(J46=0,"Ningunha Meta Alcanzada",IF(J46&gt;=I46,"Meta Totalmente Alcanzada",IF(J46&gt;0,"Meta Parcialmente Alcanzada")))</f>
        <v>Ningunha Meta Alcanzada</v>
      </c>
      <c r="M46" s="427">
        <f>+COUNTA(M47:M51)</f>
        <v>0</v>
      </c>
      <c r="N46" s="428">
        <f>+COUNTIF(O47:O51,"Meta Conseguida")</f>
        <v>0</v>
      </c>
      <c r="O46" s="91" t="str">
        <f>+IF(N46=0,"Ningunha Meta Alcanzada",IF(N46&gt;=M46,"Meta Totalmente Alcanzada",IF(N46&gt;0,"Meta Parcialmente Alcanzada")))</f>
        <v>Ningunha Meta Alcanzada</v>
      </c>
    </row>
    <row r="47" spans="1:15" ht="76.5">
      <c r="A47" s="58" t="s">
        <v>144</v>
      </c>
      <c r="B47" s="92" t="s">
        <v>212</v>
      </c>
      <c r="C47" s="92" t="s">
        <v>49</v>
      </c>
      <c r="D47" s="497" t="s">
        <v>477</v>
      </c>
      <c r="E47" s="470" t="s">
        <v>179</v>
      </c>
      <c r="F47" s="531" t="s">
        <v>179</v>
      </c>
      <c r="G47" s="89" t="str">
        <f t="shared" ref="G47:G51" si="24">+IF(AND(ISBLANK(E47),ISBLANK(F47)),"Introducir Meta e Resultado",IF(ISBLANK(E47),"Introducir Meta",IF(ISBLANK(F47),"Introducir Resultado",IF(F47&gt;=E47,"Meta Conseguida","Meta Non Conseguida"))))</f>
        <v>Meta Conseguida</v>
      </c>
      <c r="H47" s="360"/>
      <c r="I47" s="418"/>
      <c r="J47" s="419"/>
      <c r="K47" s="89" t="str">
        <f t="shared" ref="K47:K51" si="25">+IF(AND(ISBLANK(I47),ISBLANK(J47)),"Introducir Meta e Resultado",IF(ISBLANK(I47),"Introducir Meta",IF(ISBLANK(J47),"Introducir Resultado",IF(J47&gt;=I47,"Meta Conseguida","Meta Non Conseguida"))))</f>
        <v>Introducir Meta e Resultado</v>
      </c>
      <c r="M47" s="418"/>
      <c r="N47" s="419"/>
      <c r="O47" s="89" t="str">
        <f t="shared" ref="O47:O51" si="26">+IF(AND(ISBLANK(M47),ISBLANK(N47)),"Introducir Meta e Resultado",IF(ISBLANK(M47),"Introducir Meta",IF(ISBLANK(N47),"Introducir Resultado",IF(N47&gt;=M47,"Meta Conseguida","Meta Non Conseguida"))))</f>
        <v>Introducir Meta e Resultado</v>
      </c>
    </row>
    <row r="48" spans="1:15" ht="102">
      <c r="A48" s="58" t="s">
        <v>145</v>
      </c>
      <c r="B48" s="92" t="s">
        <v>203</v>
      </c>
      <c r="C48" s="92" t="s">
        <v>49</v>
      </c>
      <c r="D48" s="497" t="s">
        <v>478</v>
      </c>
      <c r="E48" s="470" t="s">
        <v>179</v>
      </c>
      <c r="F48" s="531" t="s">
        <v>179</v>
      </c>
      <c r="G48" s="89" t="str">
        <f t="shared" si="24"/>
        <v>Meta Conseguida</v>
      </c>
      <c r="H48" s="360"/>
      <c r="I48" s="498"/>
      <c r="J48" s="419"/>
      <c r="K48" s="89" t="str">
        <f t="shared" si="25"/>
        <v>Introducir Meta e Resultado</v>
      </c>
      <c r="M48" s="498"/>
      <c r="N48" s="419"/>
      <c r="O48" s="89" t="str">
        <f t="shared" si="26"/>
        <v>Introducir Meta e Resultado</v>
      </c>
    </row>
    <row r="49" spans="1:15" ht="76.5">
      <c r="A49" s="58" t="s">
        <v>146</v>
      </c>
      <c r="B49" s="92" t="s">
        <v>321</v>
      </c>
      <c r="C49" s="92" t="s">
        <v>49</v>
      </c>
      <c r="D49" s="497" t="s">
        <v>479</v>
      </c>
      <c r="E49" s="470" t="s">
        <v>179</v>
      </c>
      <c r="F49" s="531" t="s">
        <v>179</v>
      </c>
      <c r="G49" s="89" t="str">
        <f t="shared" si="24"/>
        <v>Meta Conseguida</v>
      </c>
      <c r="H49" s="360"/>
      <c r="I49" s="498"/>
      <c r="J49" s="419"/>
      <c r="K49" s="89" t="str">
        <f t="shared" si="25"/>
        <v>Introducir Meta e Resultado</v>
      </c>
      <c r="M49" s="498"/>
      <c r="N49" s="419"/>
      <c r="O49" s="89" t="str">
        <f t="shared" si="26"/>
        <v>Introducir Meta e Resultado</v>
      </c>
    </row>
    <row r="50" spans="1:15" ht="102">
      <c r="A50" s="58" t="s">
        <v>147</v>
      </c>
      <c r="B50" s="92" t="s">
        <v>370</v>
      </c>
      <c r="C50" s="92" t="s">
        <v>49</v>
      </c>
      <c r="D50" s="499" t="s">
        <v>480</v>
      </c>
      <c r="E50" s="532">
        <v>3.75</v>
      </c>
      <c r="F50" s="531">
        <v>2.9888888888888889</v>
      </c>
      <c r="G50" s="89" t="str">
        <f t="shared" ref="G50" si="27">+IF(AND(ISBLANK(E50),ISBLANK(F50)),"Introducir Meta e Resultado",IF(ISBLANK(E50),"Introducir Meta",IF(ISBLANK(F50),"Introducir Resultado",IF(F50&gt;=E50,"Meta Conseguida","Meta Non Conseguida"))))</f>
        <v>Meta Non Conseguida</v>
      </c>
      <c r="H50" s="360"/>
      <c r="I50" s="498"/>
      <c r="J50" s="419"/>
      <c r="K50" s="89" t="str">
        <f t="shared" ref="K50" si="28">+IF(AND(ISBLANK(I50),ISBLANK(J50)),"Introducir Meta e Resultado",IF(ISBLANK(I50),"Introducir Meta",IF(ISBLANK(J50),"Introducir Resultado",IF(J50&gt;=I50,"Meta Conseguida","Meta Non Conseguida"))))</f>
        <v>Introducir Meta e Resultado</v>
      </c>
      <c r="M50" s="498"/>
      <c r="N50" s="419"/>
      <c r="O50" s="89" t="str">
        <f t="shared" ref="O50" si="29">+IF(AND(ISBLANK(M50),ISBLANK(N50)),"Introducir Meta e Resultado",IF(ISBLANK(M50),"Introducir Meta",IF(ISBLANK(N50),"Introducir Resultado",IF(N50&gt;=M50,"Meta Conseguida","Meta Non Conseguida"))))</f>
        <v>Introducir Meta e Resultado</v>
      </c>
    </row>
    <row r="51" spans="1:15" ht="89.25">
      <c r="A51" s="59" t="s">
        <v>384</v>
      </c>
      <c r="B51" s="93" t="s">
        <v>385</v>
      </c>
      <c r="C51" s="93" t="s">
        <v>49</v>
      </c>
      <c r="D51" s="499" t="s">
        <v>481</v>
      </c>
      <c r="E51" s="470" t="s">
        <v>179</v>
      </c>
      <c r="F51" s="534" t="s">
        <v>179</v>
      </c>
      <c r="G51" s="90" t="str">
        <f t="shared" si="24"/>
        <v>Meta Conseguida</v>
      </c>
      <c r="H51" s="360"/>
      <c r="I51" s="500"/>
      <c r="J51" s="422"/>
      <c r="K51" s="90" t="str">
        <f t="shared" si="25"/>
        <v>Introducir Meta e Resultado</v>
      </c>
      <c r="M51" s="500"/>
      <c r="N51" s="422"/>
      <c r="O51" s="90" t="str">
        <f t="shared" si="26"/>
        <v>Introducir Meta e Resultado</v>
      </c>
    </row>
    <row r="52" spans="1:15" ht="51">
      <c r="A52" s="105" t="s">
        <v>102</v>
      </c>
      <c r="B52" s="106" t="s">
        <v>45</v>
      </c>
      <c r="C52" s="106" t="s">
        <v>161</v>
      </c>
      <c r="D52" s="486" t="s">
        <v>482</v>
      </c>
      <c r="E52" s="535">
        <v>25</v>
      </c>
      <c r="F52" s="536">
        <v>0</v>
      </c>
      <c r="G52" s="94" t="str">
        <f t="shared" ref="G52:G53" si="30">+IF(AND(ISBLANK(E52),ISBLANK(F52)),"Introducir Meta e Resultado",IF(ISBLANK(E52),"Introducir Meta",IF(ISBLANK(F52),"Introducir Resultado",IF(F52&lt;=E52,"Meta Conseguida","Meta Non Conseguida"))))</f>
        <v>Meta Conseguida</v>
      </c>
      <c r="H52" s="360"/>
      <c r="I52" s="501"/>
      <c r="J52" s="403"/>
      <c r="K52" s="94" t="str">
        <f t="shared" ref="K52:K53" si="31">+IF(AND(ISBLANK(I52),ISBLANK(J52)),"Introducir Meta e Resultado",IF(ISBLANK(I52),"Introducir Meta",IF(ISBLANK(J52),"Introducir Resultado",IF(J52&lt;=I52,"Meta Conseguida","Meta Non Conseguida"))))</f>
        <v>Introducir Meta e Resultado</v>
      </c>
      <c r="M52" s="501"/>
      <c r="N52" s="403"/>
      <c r="O52" s="94" t="str">
        <f t="shared" ref="O52:O53" si="32">+IF(AND(ISBLANK(M52),ISBLANK(N52)),"Introducir Meta e Resultado",IF(ISBLANK(M52),"Introducir Meta",IF(ISBLANK(N52),"Introducir Resultado",IF(N52&lt;=M52,"Meta Conseguida","Meta Non Conseguida"))))</f>
        <v>Introducir Meta e Resultado</v>
      </c>
    </row>
    <row r="53" spans="1:15" ht="51">
      <c r="A53" s="105" t="s">
        <v>103</v>
      </c>
      <c r="B53" s="106" t="s">
        <v>46</v>
      </c>
      <c r="C53" s="106" t="s">
        <v>161</v>
      </c>
      <c r="D53" s="486" t="s">
        <v>483</v>
      </c>
      <c r="E53" s="535">
        <v>3</v>
      </c>
      <c r="F53" s="536">
        <v>0</v>
      </c>
      <c r="G53" s="94" t="str">
        <f t="shared" si="30"/>
        <v>Meta Conseguida</v>
      </c>
      <c r="H53" s="360"/>
      <c r="I53" s="501"/>
      <c r="J53" s="403"/>
      <c r="K53" s="94" t="str">
        <f t="shared" si="31"/>
        <v>Introducir Meta e Resultado</v>
      </c>
      <c r="M53" s="501"/>
      <c r="N53" s="403"/>
      <c r="O53" s="94" t="str">
        <f t="shared" si="32"/>
        <v>Introducir Meta e Resultado</v>
      </c>
    </row>
    <row r="54" spans="1:15" ht="37.5">
      <c r="A54" s="104" t="s">
        <v>104</v>
      </c>
      <c r="B54" s="98" t="s">
        <v>21</v>
      </c>
      <c r="C54" s="98" t="s">
        <v>22</v>
      </c>
      <c r="D54" s="496" t="s">
        <v>345</v>
      </c>
      <c r="E54" s="537">
        <f>+COUNTA(E55:E58)</f>
        <v>4</v>
      </c>
      <c r="F54" s="538">
        <f>+COUNTIF(G55:G58,"Meta Conseguida")</f>
        <v>3</v>
      </c>
      <c r="G54" s="88" t="str">
        <f>+IF(F54=0,"Ningunha Meta Alcanzada",IF(F54&gt;=E54,"Meta Totalmente Alcanzada",IF(F54&gt;0,"Meta Parcialmente Alcanzada")))</f>
        <v>Meta Parcialmente Alcanzada</v>
      </c>
      <c r="H54" s="360"/>
      <c r="I54" s="427">
        <f>+COUNTA(I55:I58)</f>
        <v>0</v>
      </c>
      <c r="J54" s="428">
        <f>+COUNTIF(K55:K58,"Meta Conseguida")</f>
        <v>0</v>
      </c>
      <c r="K54" s="88" t="str">
        <f>+IF(J54=0,"Ningunha Meta Alcanzada",IF(J54&gt;=I54,"Meta Totalmente Alcanzada",IF(J54&gt;0,"Meta Parcialmente Alcanzada")))</f>
        <v>Ningunha Meta Alcanzada</v>
      </c>
      <c r="M54" s="427">
        <f>+COUNTA(M55:M58)</f>
        <v>0</v>
      </c>
      <c r="N54" s="428">
        <f>+COUNTIF(O55:O58,"Meta Conseguida")</f>
        <v>0</v>
      </c>
      <c r="O54" s="88" t="str">
        <f>+IF(N54=0,"Ningunha Meta Alcanzada",IF(N54&gt;=M54,"Meta Totalmente Alcanzada",IF(N54&gt;0,"Meta Parcialmente Alcanzada")))</f>
        <v>Ningunha Meta Alcanzada</v>
      </c>
    </row>
    <row r="55" spans="1:15" ht="76.5">
      <c r="A55" s="58" t="s">
        <v>118</v>
      </c>
      <c r="B55" s="92" t="s">
        <v>211</v>
      </c>
      <c r="C55" s="92" t="s">
        <v>22</v>
      </c>
      <c r="D55" s="497" t="s">
        <v>484</v>
      </c>
      <c r="E55" s="470" t="s">
        <v>179</v>
      </c>
      <c r="F55" s="531" t="s">
        <v>179</v>
      </c>
      <c r="G55" s="89" t="str">
        <f t="shared" ref="G55:G63" si="33">+IF(AND(ISBLANK(E55),ISBLANK(F55)),"Introducir Meta e Resultado",IF(ISBLANK(E55),"Introducir Meta",IF(ISBLANK(F55),"Introducir Resultado",IF(F55&gt;=E55,"Meta Conseguida","Meta Non Conseguida"))))</f>
        <v>Meta Conseguida</v>
      </c>
      <c r="H55" s="360"/>
      <c r="I55" s="502"/>
      <c r="J55" s="419"/>
      <c r="K55" s="89" t="str">
        <f t="shared" ref="K55:K58" si="34">+IF(AND(ISBLANK(I55),ISBLANK(J55)),"Introducir Meta e Resultado",IF(ISBLANK(I55),"Introducir Meta",IF(ISBLANK(J55),"Introducir Resultado",IF(J55&gt;=I55,"Meta Conseguida","Meta Non Conseguida"))))</f>
        <v>Introducir Meta e Resultado</v>
      </c>
      <c r="M55" s="502"/>
      <c r="N55" s="419"/>
      <c r="O55" s="89" t="str">
        <f t="shared" ref="O55:O58" si="35">+IF(AND(ISBLANK(M55),ISBLANK(N55)),"Introducir Meta e Resultado",IF(ISBLANK(M55),"Introducir Meta",IF(ISBLANK(N55),"Introducir Resultado",IF(N55&gt;=M55,"Meta Conseguida","Meta Non Conseguida"))))</f>
        <v>Introducir Meta e Resultado</v>
      </c>
    </row>
    <row r="56" spans="1:15" ht="102">
      <c r="A56" s="58" t="s">
        <v>119</v>
      </c>
      <c r="B56" s="92" t="s">
        <v>201</v>
      </c>
      <c r="C56" s="92" t="s">
        <v>22</v>
      </c>
      <c r="D56" s="497" t="s">
        <v>485</v>
      </c>
      <c r="E56" s="470" t="s">
        <v>179</v>
      </c>
      <c r="F56" s="531" t="s">
        <v>179</v>
      </c>
      <c r="G56" s="89" t="str">
        <f t="shared" si="33"/>
        <v>Meta Conseguida</v>
      </c>
      <c r="H56" s="360"/>
      <c r="I56" s="502"/>
      <c r="J56" s="419"/>
      <c r="K56" s="89" t="str">
        <f t="shared" si="34"/>
        <v>Introducir Meta e Resultado</v>
      </c>
      <c r="M56" s="502"/>
      <c r="N56" s="419"/>
      <c r="O56" s="89" t="str">
        <f t="shared" si="35"/>
        <v>Introducir Meta e Resultado</v>
      </c>
    </row>
    <row r="57" spans="1:15" ht="76.5">
      <c r="A57" s="58" t="s">
        <v>120</v>
      </c>
      <c r="B57" s="92" t="s">
        <v>205</v>
      </c>
      <c r="C57" s="92" t="s">
        <v>22</v>
      </c>
      <c r="D57" s="497" t="s">
        <v>486</v>
      </c>
      <c r="E57" s="470" t="s">
        <v>179</v>
      </c>
      <c r="F57" s="531" t="s">
        <v>179</v>
      </c>
      <c r="G57" s="89" t="str">
        <f t="shared" si="33"/>
        <v>Meta Conseguida</v>
      </c>
      <c r="H57" s="360"/>
      <c r="I57" s="503"/>
      <c r="J57" s="419"/>
      <c r="K57" s="89" t="str">
        <f t="shared" si="34"/>
        <v>Introducir Meta e Resultado</v>
      </c>
      <c r="M57" s="503"/>
      <c r="N57" s="419"/>
      <c r="O57" s="89" t="str">
        <f t="shared" si="35"/>
        <v>Introducir Meta e Resultado</v>
      </c>
    </row>
    <row r="58" spans="1:15" ht="102">
      <c r="A58" s="59" t="s">
        <v>322</v>
      </c>
      <c r="B58" s="92" t="s">
        <v>371</v>
      </c>
      <c r="C58" s="93" t="s">
        <v>22</v>
      </c>
      <c r="D58" s="497" t="s">
        <v>487</v>
      </c>
      <c r="E58" s="533">
        <v>3</v>
      </c>
      <c r="F58" s="531">
        <v>1.83</v>
      </c>
      <c r="G58" s="90" t="str">
        <f t="shared" si="33"/>
        <v>Meta Non Conseguida</v>
      </c>
      <c r="H58" s="360"/>
      <c r="I58" s="504"/>
      <c r="J58" s="419"/>
      <c r="K58" s="90" t="str">
        <f t="shared" si="34"/>
        <v>Introducir Meta e Resultado</v>
      </c>
      <c r="M58" s="504"/>
      <c r="N58" s="419"/>
      <c r="O58" s="90" t="str">
        <f t="shared" si="35"/>
        <v>Introducir Meta e Resultado</v>
      </c>
    </row>
    <row r="59" spans="1:15" ht="37.5">
      <c r="A59" s="104" t="s">
        <v>105</v>
      </c>
      <c r="B59" s="98" t="s">
        <v>323</v>
      </c>
      <c r="C59" s="98" t="s">
        <v>23</v>
      </c>
      <c r="D59" s="496" t="s">
        <v>372</v>
      </c>
      <c r="E59" s="539">
        <f>+COUNTA(E60:E63)</f>
        <v>4</v>
      </c>
      <c r="F59" s="538">
        <f>+COUNTIF(G60:G63,"Meta Conseguida")</f>
        <v>4</v>
      </c>
      <c r="G59" s="91" t="str">
        <f>+IF(F59=0,"Ningunha Meta Alcanzada",IF(F59=E59,"Meta Totalmente Alcanzada",IF(F59&gt;0,"Meta Parcialmente Alcanzada")))</f>
        <v>Meta Totalmente Alcanzada</v>
      </c>
      <c r="H59" s="431"/>
      <c r="I59" s="430">
        <f>+COUNTA(I60:I63)</f>
        <v>0</v>
      </c>
      <c r="J59" s="428">
        <f>+COUNTIF(K60:K63,"Meta Conseguida")</f>
        <v>0</v>
      </c>
      <c r="K59" s="91" t="str">
        <f>+IF(J59=0,"Ningunha Meta Alcanzada",IF(J59=I59,"Meta Totalmente Alcanzada",IF(J59&gt;0,"Meta Parcialmente Alcanzada")))</f>
        <v>Ningunha Meta Alcanzada</v>
      </c>
      <c r="M59" s="430">
        <f>+COUNTA(M60:M63)</f>
        <v>0</v>
      </c>
      <c r="N59" s="428">
        <f>+COUNTIF(O60:O63,"Meta Conseguida")</f>
        <v>0</v>
      </c>
      <c r="O59" s="91" t="str">
        <f>+IF(N59=0,"Ningunha Meta Alcanzada",IF(N59=M59,"Meta Totalmente Alcanzada",IF(N59&gt;0,"Meta Parcialmente Alcanzada")))</f>
        <v>Ningunha Meta Alcanzada</v>
      </c>
    </row>
    <row r="60" spans="1:15" ht="76.5">
      <c r="A60" s="58" t="s">
        <v>121</v>
      </c>
      <c r="B60" s="92" t="s">
        <v>210</v>
      </c>
      <c r="C60" s="92" t="s">
        <v>23</v>
      </c>
      <c r="D60" s="497" t="s">
        <v>488</v>
      </c>
      <c r="E60" s="470" t="s">
        <v>179</v>
      </c>
      <c r="F60" s="531" t="s">
        <v>179</v>
      </c>
      <c r="G60" s="89" t="str">
        <f t="shared" si="33"/>
        <v>Meta Conseguida</v>
      </c>
      <c r="H60" s="360"/>
      <c r="I60" s="502"/>
      <c r="J60" s="505"/>
      <c r="K60" s="89" t="str">
        <f t="shared" ref="K60:K63" si="36">+IF(AND(ISBLANK(I60),ISBLANK(J60)),"Introducir Meta e Resultado",IF(ISBLANK(I60),"Introducir Meta",IF(ISBLANK(J60),"Introducir Resultado",IF(J60&gt;=I60,"Meta Conseguida","Meta Non Conseguida"))))</f>
        <v>Introducir Meta e Resultado</v>
      </c>
      <c r="M60" s="502"/>
      <c r="N60" s="505"/>
      <c r="O60" s="89" t="str">
        <f t="shared" ref="O60:O63" si="37">+IF(AND(ISBLANK(M60),ISBLANK(N60)),"Introducir Meta e Resultado",IF(ISBLANK(M60),"Introducir Meta",IF(ISBLANK(N60),"Introducir Resultado",IF(N60&gt;=M60,"Meta Conseguida","Meta Non Conseguida"))))</f>
        <v>Introducir Meta e Resultado</v>
      </c>
    </row>
    <row r="61" spans="1:15" ht="76.5">
      <c r="A61" s="58" t="s">
        <v>122</v>
      </c>
      <c r="B61" s="92" t="s">
        <v>357</v>
      </c>
      <c r="C61" s="92" t="s">
        <v>23</v>
      </c>
      <c r="D61" s="497" t="s">
        <v>489</v>
      </c>
      <c r="E61" s="470" t="s">
        <v>179</v>
      </c>
      <c r="F61" s="531" t="s">
        <v>179</v>
      </c>
      <c r="G61" s="89" t="str">
        <f t="shared" si="33"/>
        <v>Meta Conseguida</v>
      </c>
      <c r="H61" s="360"/>
      <c r="I61" s="502"/>
      <c r="J61" s="505"/>
      <c r="K61" s="89" t="str">
        <f t="shared" si="36"/>
        <v>Introducir Meta e Resultado</v>
      </c>
      <c r="M61" s="502"/>
      <c r="N61" s="505"/>
      <c r="O61" s="89" t="str">
        <f t="shared" si="37"/>
        <v>Introducir Meta e Resultado</v>
      </c>
    </row>
    <row r="62" spans="1:15" ht="76.5">
      <c r="A62" s="58" t="s">
        <v>325</v>
      </c>
      <c r="B62" s="92" t="s">
        <v>324</v>
      </c>
      <c r="C62" s="92" t="s">
        <v>23</v>
      </c>
      <c r="D62" s="497" t="s">
        <v>490</v>
      </c>
      <c r="E62" s="470" t="s">
        <v>179</v>
      </c>
      <c r="F62" s="531" t="s">
        <v>179</v>
      </c>
      <c r="G62" s="89" t="str">
        <f t="shared" si="33"/>
        <v>Meta Conseguida</v>
      </c>
      <c r="H62" s="360"/>
      <c r="I62" s="502"/>
      <c r="J62" s="505"/>
      <c r="K62" s="89" t="str">
        <f t="shared" si="36"/>
        <v>Introducir Meta e Resultado</v>
      </c>
      <c r="M62" s="502"/>
      <c r="N62" s="505"/>
      <c r="O62" s="89" t="str">
        <f t="shared" si="37"/>
        <v>Introducir Meta e Resultado</v>
      </c>
    </row>
    <row r="63" spans="1:15" ht="76.5">
      <c r="A63" s="59" t="s">
        <v>358</v>
      </c>
      <c r="B63" s="92" t="s">
        <v>326</v>
      </c>
      <c r="C63" s="93" t="s">
        <v>23</v>
      </c>
      <c r="D63" s="499" t="s">
        <v>491</v>
      </c>
      <c r="E63" s="470" t="s">
        <v>179</v>
      </c>
      <c r="F63" s="531" t="s">
        <v>179</v>
      </c>
      <c r="G63" s="90" t="str">
        <f t="shared" si="33"/>
        <v>Meta Conseguida</v>
      </c>
      <c r="H63" s="360"/>
      <c r="I63" s="502"/>
      <c r="J63" s="505"/>
      <c r="K63" s="90" t="str">
        <f t="shared" si="36"/>
        <v>Introducir Meta e Resultado</v>
      </c>
      <c r="M63" s="502"/>
      <c r="N63" s="505"/>
      <c r="O63" s="90" t="str">
        <f t="shared" si="37"/>
        <v>Introducir Meta e Resultado</v>
      </c>
    </row>
    <row r="64" spans="1:15" ht="38.25">
      <c r="A64" s="105" t="s">
        <v>166</v>
      </c>
      <c r="B64" s="106" t="s">
        <v>220</v>
      </c>
      <c r="C64" s="97" t="s">
        <v>24</v>
      </c>
      <c r="D64" s="465" t="s">
        <v>327</v>
      </c>
      <c r="E64" s="559">
        <v>0.1</v>
      </c>
      <c r="F64" s="536">
        <v>0.5</v>
      </c>
      <c r="G64" s="88" t="str">
        <f>+IF(AND(ISBLANK(E64),ISBLANK(F64)),"Introducir Meta e Resultado",IF(ISBLANK(E64),"Introducir Meta",IF(ISBLANK(F64),"Introducir Resultado",IF(F64&gt;=E64,"Meta Conseguida","Meta Non Conseguida"))))</f>
        <v>Meta Conseguida</v>
      </c>
      <c r="H64" s="362"/>
      <c r="I64" s="423"/>
      <c r="J64" s="403"/>
      <c r="K64" s="88" t="str">
        <f>+IF(AND(ISBLANK(I64),ISBLANK(J64)),"Introducir Meta e Resultado",IF(ISBLANK(I64),"Introducir Meta",IF(ISBLANK(J64),"Introducir Resultado",IF(J64&gt;=I64,"Meta Conseguida","Meta Non Conseguida"))))</f>
        <v>Introducir Meta e Resultado</v>
      </c>
      <c r="L64" s="3"/>
      <c r="M64" s="423"/>
      <c r="N64" s="403"/>
      <c r="O64" s="88" t="str">
        <f>+IF(AND(ISBLANK(M64),ISBLANK(N64)),"Introducir Meta e Resultado",IF(ISBLANK(M64),"Introducir Meta",IF(ISBLANK(N64),"Introducir Resultado",IF(N64&gt;=M64,"Meta Conseguida","Meta Non Conseguida"))))</f>
        <v>Introducir Meta e Resultado</v>
      </c>
    </row>
    <row r="65" spans="1:15" ht="37.5">
      <c r="A65" s="104" t="s">
        <v>106</v>
      </c>
      <c r="B65" s="98" t="s">
        <v>25</v>
      </c>
      <c r="C65" s="98" t="s">
        <v>176</v>
      </c>
      <c r="D65" s="496" t="s">
        <v>346</v>
      </c>
      <c r="E65" s="537">
        <f>+COUNTA(E66:E69)</f>
        <v>4</v>
      </c>
      <c r="F65" s="538">
        <f>+COUNTIF(G66:G69,"Meta Conseguida")</f>
        <v>4</v>
      </c>
      <c r="G65" s="91" t="str">
        <f>+IF(F65=0,"Ningunha Meta Alcanzada",IF(F65=E65,"Meta Totalmente Alcanzada",IF(F65&gt;0,"Meta Parcialmente Alcanzada")))</f>
        <v>Meta Totalmente Alcanzada</v>
      </c>
      <c r="H65" s="360"/>
      <c r="I65" s="427">
        <f>+COUNTA(I66:I69)</f>
        <v>0</v>
      </c>
      <c r="J65" s="428">
        <f>+COUNTIF(K66:K69,"Meta Conseguida")</f>
        <v>0</v>
      </c>
      <c r="K65" s="91" t="str">
        <f>+IF(J65=0,"Ningunha Meta Alcanzada",IF(J65=I65,"Meta Totalmente Alcanzada",IF(J65&gt;0,"Meta Parcialmente Alcanzada")))</f>
        <v>Ningunha Meta Alcanzada</v>
      </c>
      <c r="M65" s="427">
        <f>+COUNTA(M66:M69)</f>
        <v>0</v>
      </c>
      <c r="N65" s="428">
        <f>+COUNTIF(O66:O69,"Meta Conseguida")</f>
        <v>0</v>
      </c>
      <c r="O65" s="91" t="str">
        <f>+IF(N65=0,"Ningunha Meta Alcanzada",IF(N65=M65,"Meta Totalmente Alcanzada",IF(N65&gt;0,"Meta Parcialmente Alcanzada")))</f>
        <v>Ningunha Meta Alcanzada</v>
      </c>
    </row>
    <row r="66" spans="1:15" ht="76.5">
      <c r="A66" s="58" t="s">
        <v>123</v>
      </c>
      <c r="B66" s="92" t="s">
        <v>209</v>
      </c>
      <c r="C66" s="92" t="s">
        <v>176</v>
      </c>
      <c r="D66" s="497" t="s">
        <v>492</v>
      </c>
      <c r="E66" s="470" t="s">
        <v>179</v>
      </c>
      <c r="F66" s="531" t="s">
        <v>179</v>
      </c>
      <c r="G66" s="89" t="str">
        <f t="shared" ref="G66:G69" si="38">+IF(AND(ISBLANK(E66),ISBLANK(F66)),"Introducir Meta e Resultado",IF(ISBLANK(E66),"Introducir Meta",IF(ISBLANK(F66),"Introducir Resultado",IF(F66&gt;=E66,"Meta Conseguida","Meta Non Conseguida"))))</f>
        <v>Meta Conseguida</v>
      </c>
      <c r="H66" s="360"/>
      <c r="I66" s="530"/>
      <c r="J66" s="531"/>
      <c r="K66" s="89" t="str">
        <f t="shared" ref="K66:K69" si="39">+IF(AND(ISBLANK(I66),ISBLANK(J66)),"Introducir Meta e Resultado",IF(ISBLANK(I66),"Introducir Meta",IF(ISBLANK(J66),"Introducir Resultado",IF(J66&gt;=I66,"Meta Conseguida","Meta Non Conseguida"))))</f>
        <v>Introducir Meta e Resultado</v>
      </c>
      <c r="M66" s="530"/>
      <c r="N66" s="531"/>
      <c r="O66" s="89" t="str">
        <f t="shared" ref="O66:O69" si="40">+IF(AND(ISBLANK(M66),ISBLANK(N66)),"Introducir Meta e Resultado",IF(ISBLANK(M66),"Introducir Meta",IF(ISBLANK(N66),"Introducir Resultado",IF(N66&gt;=M66,"Meta Conseguida","Meta Non Conseguida"))))</f>
        <v>Introducir Meta e Resultado</v>
      </c>
    </row>
    <row r="67" spans="1:15" ht="102">
      <c r="A67" s="58" t="s">
        <v>124</v>
      </c>
      <c r="B67" s="92" t="s">
        <v>206</v>
      </c>
      <c r="C67" s="92" t="s">
        <v>176</v>
      </c>
      <c r="D67" s="497" t="s">
        <v>493</v>
      </c>
      <c r="E67" s="470" t="s">
        <v>179</v>
      </c>
      <c r="F67" s="531" t="s">
        <v>179</v>
      </c>
      <c r="G67" s="89" t="str">
        <f t="shared" si="38"/>
        <v>Meta Conseguida</v>
      </c>
      <c r="H67" s="360"/>
      <c r="I67" s="530"/>
      <c r="J67" s="531"/>
      <c r="K67" s="89" t="str">
        <f t="shared" si="39"/>
        <v>Introducir Meta e Resultado</v>
      </c>
      <c r="M67" s="530"/>
      <c r="N67" s="531"/>
      <c r="O67" s="89" t="str">
        <f t="shared" si="40"/>
        <v>Introducir Meta e Resultado</v>
      </c>
    </row>
    <row r="68" spans="1:15" ht="89.25">
      <c r="A68" s="58" t="s">
        <v>125</v>
      </c>
      <c r="B68" s="92" t="s">
        <v>207</v>
      </c>
      <c r="C68" s="92" t="s">
        <v>176</v>
      </c>
      <c r="D68" s="497" t="s">
        <v>494</v>
      </c>
      <c r="E68" s="470" t="s">
        <v>179</v>
      </c>
      <c r="F68" s="531" t="s">
        <v>179</v>
      </c>
      <c r="G68" s="89" t="str">
        <f t="shared" si="38"/>
        <v>Meta Conseguida</v>
      </c>
      <c r="H68" s="360"/>
      <c r="I68" s="530"/>
      <c r="J68" s="531"/>
      <c r="K68" s="89" t="str">
        <f t="shared" si="39"/>
        <v>Introducir Meta e Resultado</v>
      </c>
      <c r="M68" s="530"/>
      <c r="N68" s="531"/>
      <c r="O68" s="89" t="str">
        <f t="shared" si="40"/>
        <v>Introducir Meta e Resultado</v>
      </c>
    </row>
    <row r="69" spans="1:15" ht="102">
      <c r="A69" s="59" t="s">
        <v>126</v>
      </c>
      <c r="B69" s="93" t="s">
        <v>373</v>
      </c>
      <c r="C69" s="93" t="s">
        <v>176</v>
      </c>
      <c r="D69" s="497" t="s">
        <v>495</v>
      </c>
      <c r="E69" s="530">
        <v>3</v>
      </c>
      <c r="F69" s="531">
        <v>3.22</v>
      </c>
      <c r="G69" s="89" t="str">
        <f t="shared" si="38"/>
        <v>Meta Conseguida</v>
      </c>
      <c r="H69" s="360"/>
      <c r="I69" s="530"/>
      <c r="J69" s="531"/>
      <c r="K69" s="89" t="str">
        <f t="shared" si="39"/>
        <v>Introducir Meta e Resultado</v>
      </c>
      <c r="M69" s="530"/>
      <c r="N69" s="531"/>
      <c r="O69" s="89" t="str">
        <f t="shared" si="40"/>
        <v>Introducir Meta e Resultado</v>
      </c>
    </row>
    <row r="70" spans="1:15" ht="25.5">
      <c r="A70" s="105" t="s">
        <v>110</v>
      </c>
      <c r="B70" s="106" t="s">
        <v>307</v>
      </c>
      <c r="C70" s="106" t="s">
        <v>29</v>
      </c>
      <c r="D70" s="486" t="s">
        <v>308</v>
      </c>
      <c r="E70" s="487" t="s">
        <v>179</v>
      </c>
      <c r="F70" s="506">
        <v>0</v>
      </c>
      <c r="G70" s="94" t="str">
        <f>+IF(ISBLANK(F70),"Introducir Resultado","Indicador Completado")</f>
        <v>Indicador Completado</v>
      </c>
      <c r="H70" s="3"/>
      <c r="I70" s="487" t="s">
        <v>179</v>
      </c>
      <c r="J70" s="488"/>
      <c r="K70" s="94" t="str">
        <f>+IF(ISBLANK(J70),"Introducir Resultado","Indicador Completado")</f>
        <v>Introducir Resultado</v>
      </c>
      <c r="M70" s="487" t="s">
        <v>179</v>
      </c>
      <c r="N70" s="488"/>
      <c r="O70" s="94" t="str">
        <f>+IF(ISBLANK(N70),"Introducir Resultado","Indicador Completado")</f>
        <v>Introducir Resultado</v>
      </c>
    </row>
    <row r="71" spans="1:15" ht="76.5">
      <c r="A71" s="105" t="s">
        <v>111</v>
      </c>
      <c r="B71" s="106" t="s">
        <v>185</v>
      </c>
      <c r="C71" s="106" t="s">
        <v>31</v>
      </c>
      <c r="D71" s="486" t="s">
        <v>496</v>
      </c>
      <c r="E71" s="507">
        <v>6.8</v>
      </c>
      <c r="F71" s="506" t="s">
        <v>179</v>
      </c>
      <c r="G71" s="88" t="str">
        <f>+IF(AND(ISBLANK(E71),ISBLANK(F71)),"Introducir Meta e Resultado",IF(ISBLANK(E71),"Introducir Meta",IF(ISBLANK(F71),"Introducir Resultado",IF(F71&gt;=E71,"Meta Conseguida","Meta Non Conseguida"))))</f>
        <v>Meta Conseguida</v>
      </c>
      <c r="H71" s="3"/>
      <c r="I71" s="507"/>
      <c r="J71" s="506"/>
      <c r="K71" s="88" t="str">
        <f>+IF(AND(ISBLANK(I71),ISBLANK(J71)),"Introducir Meta e Resultado",IF(ISBLANK(I71),"Introducir Meta",IF(ISBLANK(J71),"Introducir Resultado",IF(J71&gt;=I71,"Meta Conseguida","Meta Non Conseguida"))))</f>
        <v>Introducir Meta e Resultado</v>
      </c>
      <c r="M71" s="507"/>
      <c r="N71" s="506"/>
      <c r="O71" s="88" t="str">
        <f>+IF(AND(ISBLANK(M71),ISBLANK(N71)),"Introducir Meta e Resultado",IF(ISBLANK(M71),"Introducir Meta",IF(ISBLANK(N71),"Introducir Resultado",IF(N71&gt;=M71,"Meta Conseguida","Meta Non Conseguida"))))</f>
        <v>Introducir Meta e Resultado</v>
      </c>
    </row>
    <row r="72" spans="1:15" ht="25.5">
      <c r="A72" s="105" t="s">
        <v>112</v>
      </c>
      <c r="B72" s="106" t="s">
        <v>221</v>
      </c>
      <c r="C72" s="106" t="s">
        <v>23</v>
      </c>
      <c r="D72" s="486" t="s">
        <v>332</v>
      </c>
      <c r="E72" s="508" t="s">
        <v>179</v>
      </c>
      <c r="F72" s="514">
        <v>2</v>
      </c>
      <c r="G72" s="94" t="str">
        <f>+IF(ISBLANK(F72),"Introducir Resultado","Indicador Completado")</f>
        <v>Indicador Completado</v>
      </c>
      <c r="H72" s="3"/>
      <c r="I72" s="508" t="s">
        <v>179</v>
      </c>
      <c r="J72" s="509"/>
      <c r="K72" s="94" t="str">
        <f>+IF(ISBLANK(J72),"Introducir Resultado","Indicador Completado")</f>
        <v>Introducir Resultado</v>
      </c>
      <c r="M72" s="508" t="s">
        <v>179</v>
      </c>
      <c r="N72" s="509"/>
      <c r="O72" s="94" t="str">
        <f>+IF(ISBLANK(N72),"Introducir Resultado","Indicador Completado")</f>
        <v>Introducir Resultado</v>
      </c>
    </row>
    <row r="73" spans="1:15" ht="51">
      <c r="A73" s="105" t="s">
        <v>113</v>
      </c>
      <c r="B73" s="106" t="s">
        <v>265</v>
      </c>
      <c r="C73" s="106" t="s">
        <v>23</v>
      </c>
      <c r="D73" s="486" t="s">
        <v>328</v>
      </c>
      <c r="E73" s="470" t="s">
        <v>179</v>
      </c>
      <c r="F73" s="414" t="s">
        <v>179</v>
      </c>
      <c r="G73" s="94" t="str">
        <f>+IF(AND(ISBLANK(E73),ISBLANK(F73)),"Introducir Meta e Resultado",IF(ISBLANK(E73),"Introducir Meta",IF(ISBLANK(F73),"Introducir Resultado",IF(F73&gt;=E73,"Meta Conseguida","Meta Non Conseguida"))))</f>
        <v>Meta Conseguida</v>
      </c>
      <c r="H73" s="3"/>
      <c r="I73" s="507"/>
      <c r="J73" s="506"/>
      <c r="K73" s="94" t="str">
        <f>+IF(AND(ISBLANK(I73),ISBLANK(J73)),"Introducir Meta e Resultado",IF(ISBLANK(I73),"Introducir Meta",IF(ISBLANK(J73),"Introducir Resultado",IF(J73&gt;=I73,"Meta Conseguida","Meta Non Conseguida"))))</f>
        <v>Introducir Meta e Resultado</v>
      </c>
      <c r="M73" s="507"/>
      <c r="N73" s="506"/>
      <c r="O73" s="94" t="str">
        <f>+IF(AND(ISBLANK(M73),ISBLANK(N73)),"Introducir Meta e Resultado",IF(ISBLANK(M73),"Introducir Meta",IF(ISBLANK(N73),"Introducir Resultado",IF(N73&gt;=M73,"Meta Conseguida","Meta Non Conseguida"))))</f>
        <v>Introducir Meta e Resultado</v>
      </c>
    </row>
    <row r="74" spans="1:15" ht="76.5">
      <c r="A74" s="105" t="s">
        <v>114</v>
      </c>
      <c r="B74" s="106" t="s">
        <v>208</v>
      </c>
      <c r="C74" s="106" t="s">
        <v>24</v>
      </c>
      <c r="D74" s="486" t="s">
        <v>497</v>
      </c>
      <c r="E74" s="470" t="s">
        <v>179</v>
      </c>
      <c r="F74" s="414" t="s">
        <v>179</v>
      </c>
      <c r="G74" s="88" t="str">
        <f>+IF(AND(ISBLANK(E74),ISBLANK(F74)),"Introducir Meta e Resultado",IF(ISBLANK(E74),"Introducir Meta",IF(ISBLANK(F74),"Introducir Resultado",IF(F74&gt;=E74,"Meta Conseguida","Meta Non Conseguida"))))</f>
        <v>Meta Conseguida</v>
      </c>
      <c r="H74" s="3"/>
      <c r="I74" s="507"/>
      <c r="J74" s="414"/>
      <c r="K74" s="88" t="str">
        <f>+IF(AND(ISBLANK(I74),ISBLANK(J74)),"Introducir Meta e Resultado",IF(ISBLANK(I74),"Introducir Meta",IF(ISBLANK(J74),"Introducir Resultado",IF(J74&gt;=I74,"Meta Conseguida","Meta Non Conseguida"))))</f>
        <v>Introducir Meta e Resultado</v>
      </c>
      <c r="M74" s="507"/>
      <c r="N74" s="414"/>
      <c r="O74" s="88" t="str">
        <f>+IF(AND(ISBLANK(M74),ISBLANK(N74)),"Introducir Meta e Resultado",IF(ISBLANK(M74),"Introducir Meta",IF(ISBLANK(N74),"Introducir Resultado",IF(N74&gt;=M74,"Meta Conseguida","Meta Non Conseguida"))))</f>
        <v>Introducir Meta e Resultado</v>
      </c>
    </row>
    <row r="75" spans="1:15" ht="37.5">
      <c r="A75" s="104" t="s">
        <v>115</v>
      </c>
      <c r="B75" s="98" t="s">
        <v>329</v>
      </c>
      <c r="C75" s="98" t="s">
        <v>9</v>
      </c>
      <c r="D75" s="496" t="s">
        <v>347</v>
      </c>
      <c r="E75" s="429">
        <f>+COUNTA(E76:E79)</f>
        <v>4</v>
      </c>
      <c r="F75" s="428">
        <f>+COUNTIF(G76:G79,"Meta Conseguida")</f>
        <v>3</v>
      </c>
      <c r="G75" s="91" t="str">
        <f>+IF(F75=0,"Ningunha Meta Alcanzada",IF(F75=E75,"Meta Totalmente Alcanzada",IF(F75&gt;0,"Meta Parcialmente Alcanzada")))</f>
        <v>Meta Parcialmente Alcanzada</v>
      </c>
      <c r="H75" s="360"/>
      <c r="I75" s="429">
        <f>+COUNTA(I76:I79)</f>
        <v>0</v>
      </c>
      <c r="J75" s="428">
        <f>+COUNTIF(K76:K79,"Meta Conseguida")</f>
        <v>0</v>
      </c>
      <c r="K75" s="91" t="str">
        <f>+IF(J75=0,"Ningunha Meta Alcanzada",IF(J75=I75,"Meta Totalmente Alcanzada",IF(J75&gt;0,"Meta Parcialmente Alcanzada")))</f>
        <v>Ningunha Meta Alcanzada</v>
      </c>
      <c r="M75" s="429">
        <f>+COUNTA(M76:M79)</f>
        <v>0</v>
      </c>
      <c r="N75" s="428">
        <f>+COUNTIF(O76:O79,"Meta Conseguida")</f>
        <v>0</v>
      </c>
      <c r="O75" s="91" t="str">
        <f>+IF(N75=0,"Ningunha Meta Alcanzada",IF(N75=M75,"Meta Totalmente Alcanzada",IF(N75&gt;0,"Meta Parcialmente Alcanzada")))</f>
        <v>Ningunha Meta Alcanzada</v>
      </c>
    </row>
    <row r="76" spans="1:15" ht="76.5">
      <c r="A76" s="58" t="s">
        <v>151</v>
      </c>
      <c r="B76" s="92" t="s">
        <v>213</v>
      </c>
      <c r="C76" s="67" t="s">
        <v>9</v>
      </c>
      <c r="D76" s="497" t="s">
        <v>498</v>
      </c>
      <c r="E76" s="470" t="s">
        <v>179</v>
      </c>
      <c r="F76" s="531" t="s">
        <v>179</v>
      </c>
      <c r="G76" s="89" t="str">
        <f t="shared" ref="G76:G79" si="41">+IF(AND(ISBLANK(E76),ISBLANK(F76)),"Introducir Meta e Resultado",IF(ISBLANK(E76),"Introducir Meta",IF(ISBLANK(F76),"Introducir Resultado",IF(F76&gt;=E76,"Meta Conseguida","Meta Non Conseguida"))))</f>
        <v>Meta Conseguida</v>
      </c>
      <c r="H76" s="360"/>
      <c r="I76" s="530"/>
      <c r="J76" s="531"/>
      <c r="K76" s="89" t="str">
        <f t="shared" ref="K76:K79" si="42">+IF(AND(ISBLANK(I76),ISBLANK(J76)),"Introducir Meta e Resultado",IF(ISBLANK(I76),"Introducir Meta",IF(ISBLANK(J76),"Introducir Resultado",IF(J76&gt;=I76,"Meta Conseguida","Meta Non Conseguida"))))</f>
        <v>Introducir Meta e Resultado</v>
      </c>
      <c r="M76" s="530"/>
      <c r="N76" s="531"/>
      <c r="O76" s="89" t="str">
        <f t="shared" ref="O76:O79" si="43">+IF(AND(ISBLANK(M76),ISBLANK(N76)),"Introducir Meta e Resultado",IF(ISBLANK(M76),"Introducir Meta",IF(ISBLANK(N76),"Introducir Resultado",IF(N76&gt;=M76,"Meta Conseguida","Meta Non Conseguida"))))</f>
        <v>Introducir Meta e Resultado</v>
      </c>
    </row>
    <row r="77" spans="1:15" ht="76.5">
      <c r="A77" s="58" t="s">
        <v>152</v>
      </c>
      <c r="B77" s="92" t="s">
        <v>214</v>
      </c>
      <c r="C77" s="67" t="s">
        <v>9</v>
      </c>
      <c r="D77" s="497" t="s">
        <v>499</v>
      </c>
      <c r="E77" s="470" t="s">
        <v>179</v>
      </c>
      <c r="F77" s="531" t="s">
        <v>179</v>
      </c>
      <c r="G77" s="89" t="str">
        <f t="shared" si="41"/>
        <v>Meta Conseguida</v>
      </c>
      <c r="H77" s="360"/>
      <c r="I77" s="530"/>
      <c r="J77" s="531"/>
      <c r="K77" s="89" t="str">
        <f t="shared" si="42"/>
        <v>Introducir Meta e Resultado</v>
      </c>
      <c r="M77" s="530"/>
      <c r="N77" s="531"/>
      <c r="O77" s="89" t="str">
        <f t="shared" si="43"/>
        <v>Introducir Meta e Resultado</v>
      </c>
    </row>
    <row r="78" spans="1:15" ht="76.5">
      <c r="A78" s="58" t="s">
        <v>177</v>
      </c>
      <c r="B78" s="92" t="s">
        <v>215</v>
      </c>
      <c r="C78" s="67" t="s">
        <v>9</v>
      </c>
      <c r="D78" s="497" t="s">
        <v>500</v>
      </c>
      <c r="E78" s="470" t="s">
        <v>179</v>
      </c>
      <c r="F78" s="531" t="s">
        <v>179</v>
      </c>
      <c r="G78" s="89" t="str">
        <f t="shared" si="41"/>
        <v>Meta Conseguida</v>
      </c>
      <c r="H78" s="360"/>
      <c r="I78" s="530"/>
      <c r="J78" s="531"/>
      <c r="K78" s="89" t="str">
        <f t="shared" si="42"/>
        <v>Introducir Meta e Resultado</v>
      </c>
      <c r="M78" s="530"/>
      <c r="N78" s="531"/>
      <c r="O78" s="89" t="str">
        <f t="shared" si="43"/>
        <v>Introducir Meta e Resultado</v>
      </c>
    </row>
    <row r="79" spans="1:15" ht="76.5">
      <c r="A79" s="59" t="s">
        <v>178</v>
      </c>
      <c r="B79" s="93" t="s">
        <v>374</v>
      </c>
      <c r="C79" s="66" t="s">
        <v>9</v>
      </c>
      <c r="D79" s="497" t="s">
        <v>501</v>
      </c>
      <c r="E79" s="540">
        <v>3</v>
      </c>
      <c r="F79" s="534">
        <v>2</v>
      </c>
      <c r="G79" s="90" t="str">
        <f t="shared" si="41"/>
        <v>Meta Non Conseguida</v>
      </c>
      <c r="H79" s="360"/>
      <c r="I79" s="540"/>
      <c r="J79" s="534"/>
      <c r="K79" s="90" t="str">
        <f t="shared" si="42"/>
        <v>Introducir Meta e Resultado</v>
      </c>
      <c r="M79" s="540"/>
      <c r="N79" s="534"/>
      <c r="O79" s="90" t="str">
        <f t="shared" si="43"/>
        <v>Introducir Meta e Resultado</v>
      </c>
    </row>
    <row r="80" spans="1:15" ht="51">
      <c r="A80" s="105" t="s">
        <v>129</v>
      </c>
      <c r="B80" s="106" t="s">
        <v>133</v>
      </c>
      <c r="C80" s="106" t="s">
        <v>153</v>
      </c>
      <c r="D80" s="510" t="s">
        <v>330</v>
      </c>
      <c r="E80" s="511">
        <v>0</v>
      </c>
      <c r="F80" s="403">
        <v>0</v>
      </c>
      <c r="G80" s="94" t="str">
        <f>+IF(AND(ISBLANK(E80),ISBLANK(F80)),"Introducir Meta e Resultado",IF(ISBLANK(E80),"Introducir Meta",IF(ISBLANK(F80),"Introducir Resultado",IF(F80&gt;=E80,"Meta Conseguida","Meta Non Conseguida"))))</f>
        <v>Meta Conseguida</v>
      </c>
      <c r="H80" s="3"/>
      <c r="I80" s="511"/>
      <c r="J80" s="403"/>
      <c r="K80" s="94" t="str">
        <f>+IF(AND(ISBLANK(I80),ISBLANK(J80)),"Introducir Meta e Resultado",IF(ISBLANK(I80),"Introducir Meta",IF(ISBLANK(J80),"Introducir Resultado",IF(J80&gt;=I80,"Meta Conseguida","Meta Non Conseguida"))))</f>
        <v>Introducir Meta e Resultado</v>
      </c>
      <c r="M80" s="511"/>
      <c r="N80" s="403"/>
      <c r="O80" s="94" t="str">
        <f>+IF(AND(ISBLANK(M80),ISBLANK(N80)),"Introducir Meta e Resultado",IF(ISBLANK(M80),"Introducir Meta",IF(ISBLANK(N80),"Introducir Resultado",IF(N80&gt;=M80,"Meta Conseguida","Meta Non Conseguida"))))</f>
        <v>Introducir Meta e Resultado</v>
      </c>
    </row>
    <row r="81" spans="1:15" ht="76.5">
      <c r="A81" s="105" t="s">
        <v>130</v>
      </c>
      <c r="B81" s="106" t="s">
        <v>57</v>
      </c>
      <c r="C81" s="106" t="s">
        <v>7</v>
      </c>
      <c r="D81" s="486" t="s">
        <v>502</v>
      </c>
      <c r="E81" s="507">
        <v>4</v>
      </c>
      <c r="F81" s="414">
        <v>4.5</v>
      </c>
      <c r="G81" s="88" t="str">
        <f>+IF(AND(ISBLANK(E81),ISBLANK(F81)),"Introducir Meta e Resultado",IF(ISBLANK(E81),"Introducir Meta",IF(ISBLANK(F81),"Introducir Resultado",IF(F81&gt;=E81,"Meta Conseguida","Meta Non Conseguida"))))</f>
        <v>Meta Conseguida</v>
      </c>
      <c r="H81" s="3"/>
      <c r="I81" s="507"/>
      <c r="J81" s="414"/>
      <c r="K81" s="88" t="str">
        <f>+IF(AND(ISBLANK(I81),ISBLANK(J81)),"Introducir Meta e Resultado",IF(ISBLANK(I81),"Introducir Meta",IF(ISBLANK(J81),"Introducir Resultado",IF(J81&gt;=I81,"Meta Conseguida","Meta Non Conseguida"))))</f>
        <v>Introducir Meta e Resultado</v>
      </c>
      <c r="M81" s="507"/>
      <c r="N81" s="414"/>
      <c r="O81" s="88" t="str">
        <f>+IF(AND(ISBLANK(M81),ISBLANK(N81)),"Introducir Meta e Resultado",IF(ISBLANK(M81),"Introducir Meta",IF(ISBLANK(N81),"Introducir Resultado",IF(N81&gt;=M81,"Meta Conseguida","Meta Non Conseguida"))))</f>
        <v>Introducir Meta e Resultado</v>
      </c>
    </row>
    <row r="82" spans="1:15" ht="37.5">
      <c r="A82" s="104" t="s">
        <v>167</v>
      </c>
      <c r="B82" s="98" t="s">
        <v>266</v>
      </c>
      <c r="C82" s="98" t="s">
        <v>11</v>
      </c>
      <c r="D82" s="496" t="s">
        <v>348</v>
      </c>
      <c r="E82" s="427">
        <f>+COUNTA(E83:E86)</f>
        <v>4</v>
      </c>
      <c r="F82" s="428">
        <f>+COUNTIF(G83:G86,"Meta Conseguida")</f>
        <v>4</v>
      </c>
      <c r="G82" s="91" t="str">
        <f>+IF(F82=0,"Ningunha Meta Alcanzada",IF(F82=E82,"Meta Totalmente Alcanzada",IF(F82&gt;0,"Meta Parcialmente Alcanzada")))</f>
        <v>Meta Totalmente Alcanzada</v>
      </c>
      <c r="H82" s="360"/>
      <c r="I82" s="427">
        <f>+COUNTA(I83:I86)</f>
        <v>0</v>
      </c>
      <c r="J82" s="428">
        <f>+COUNTIF(K83:K86,"Meta Conseguida")</f>
        <v>0</v>
      </c>
      <c r="K82" s="91" t="str">
        <f>+IF(J82=0,"Ningunha Meta Alcanzada",IF(J82=I82,"Meta Totalmente Alcanzada",IF(J82&gt;0,"Meta Parcialmente Alcanzada")))</f>
        <v>Ningunha Meta Alcanzada</v>
      </c>
      <c r="M82" s="427">
        <f>+COUNTA(M83:M86)</f>
        <v>0</v>
      </c>
      <c r="N82" s="428">
        <f>+COUNTIF(O83:O86,"Meta Conseguida")</f>
        <v>0</v>
      </c>
      <c r="O82" s="91" t="str">
        <f>+IF(N82=0,"Ningunha Meta Alcanzada",IF(N82=M82,"Meta Totalmente Alcanzada",IF(N82&gt;0,"Meta Parcialmente Alcanzada")))</f>
        <v>Ningunha Meta Alcanzada</v>
      </c>
    </row>
    <row r="83" spans="1:15" ht="76.5">
      <c r="A83" s="58" t="s">
        <v>267</v>
      </c>
      <c r="B83" s="92" t="s">
        <v>268</v>
      </c>
      <c r="C83" s="92" t="s">
        <v>11</v>
      </c>
      <c r="D83" s="497" t="s">
        <v>503</v>
      </c>
      <c r="E83" s="470" t="s">
        <v>179</v>
      </c>
      <c r="F83" s="531" t="s">
        <v>179</v>
      </c>
      <c r="G83" s="89" t="str">
        <f t="shared" ref="G83:G86" si="44">+IF(AND(ISBLANK(E83),ISBLANK(F83)),"Introducir Meta e Resultado",IF(ISBLANK(E83),"Introducir Meta",IF(ISBLANK(F83),"Introducir Resultado",IF(F83&gt;=E83,"Meta Conseguida","Meta Non Conseguida"))))</f>
        <v>Meta Conseguida</v>
      </c>
      <c r="H83" s="360"/>
      <c r="I83" s="530"/>
      <c r="J83" s="531"/>
      <c r="K83" s="89" t="str">
        <f t="shared" ref="K83:K86" si="45">+IF(AND(ISBLANK(I83),ISBLANK(J83)),"Introducir Meta e Resultado",IF(ISBLANK(I83),"Introducir Meta",IF(ISBLANK(J83),"Introducir Resultado",IF(J83&gt;=I83,"Meta Conseguida","Meta Non Conseguida"))))</f>
        <v>Introducir Meta e Resultado</v>
      </c>
      <c r="M83" s="530"/>
      <c r="N83" s="531"/>
      <c r="O83" s="89" t="str">
        <f t="shared" ref="O83:O86" si="46">+IF(AND(ISBLANK(M83),ISBLANK(N83)),"Introducir Meta e Resultado",IF(ISBLANK(M83),"Introducir Meta",IF(ISBLANK(N83),"Introducir Resultado",IF(N83&gt;=M83,"Meta Conseguida","Meta Non Conseguida"))))</f>
        <v>Introducir Meta e Resultado</v>
      </c>
    </row>
    <row r="84" spans="1:15" ht="76.5">
      <c r="A84" s="58" t="s">
        <v>269</v>
      </c>
      <c r="B84" s="92" t="s">
        <v>270</v>
      </c>
      <c r="C84" s="92" t="s">
        <v>11</v>
      </c>
      <c r="D84" s="497" t="s">
        <v>504</v>
      </c>
      <c r="E84" s="470" t="s">
        <v>179</v>
      </c>
      <c r="F84" s="531" t="s">
        <v>179</v>
      </c>
      <c r="G84" s="89" t="str">
        <f t="shared" si="44"/>
        <v>Meta Conseguida</v>
      </c>
      <c r="H84" s="360"/>
      <c r="I84" s="530"/>
      <c r="J84" s="531"/>
      <c r="K84" s="89" t="str">
        <f t="shared" si="45"/>
        <v>Introducir Meta e Resultado</v>
      </c>
      <c r="M84" s="530"/>
      <c r="N84" s="531"/>
      <c r="O84" s="89" t="str">
        <f t="shared" si="46"/>
        <v>Introducir Meta e Resultado</v>
      </c>
    </row>
    <row r="85" spans="1:15" ht="89.25">
      <c r="A85" s="58" t="s">
        <v>272</v>
      </c>
      <c r="B85" s="92" t="s">
        <v>271</v>
      </c>
      <c r="C85" s="92" t="s">
        <v>11</v>
      </c>
      <c r="D85" s="497" t="s">
        <v>505</v>
      </c>
      <c r="E85" s="470" t="s">
        <v>179</v>
      </c>
      <c r="F85" s="531" t="s">
        <v>179</v>
      </c>
      <c r="G85" s="89" t="str">
        <f t="shared" si="44"/>
        <v>Meta Conseguida</v>
      </c>
      <c r="H85" s="360"/>
      <c r="I85" s="530"/>
      <c r="J85" s="531"/>
      <c r="K85" s="89" t="str">
        <f t="shared" si="45"/>
        <v>Introducir Meta e Resultado</v>
      </c>
      <c r="M85" s="530"/>
      <c r="N85" s="531"/>
      <c r="O85" s="89" t="str">
        <f t="shared" si="46"/>
        <v>Introducir Meta e Resultado</v>
      </c>
    </row>
    <row r="86" spans="1:15" ht="76.5">
      <c r="A86" s="59" t="s">
        <v>272</v>
      </c>
      <c r="B86" s="92" t="s">
        <v>375</v>
      </c>
      <c r="C86" s="93" t="s">
        <v>11</v>
      </c>
      <c r="D86" s="497" t="s">
        <v>506</v>
      </c>
      <c r="E86" s="530">
        <v>3</v>
      </c>
      <c r="F86" s="531">
        <v>3.5</v>
      </c>
      <c r="G86" s="89" t="str">
        <f t="shared" si="44"/>
        <v>Meta Conseguida</v>
      </c>
      <c r="H86" s="360"/>
      <c r="I86" s="530"/>
      <c r="J86" s="531"/>
      <c r="K86" s="89" t="str">
        <f t="shared" si="45"/>
        <v>Introducir Meta e Resultado</v>
      </c>
      <c r="M86" s="530"/>
      <c r="N86" s="531"/>
      <c r="O86" s="89" t="str">
        <f t="shared" si="46"/>
        <v>Introducir Meta e Resultado</v>
      </c>
    </row>
    <row r="87" spans="1:15" ht="63.75">
      <c r="A87" s="107" t="s">
        <v>168</v>
      </c>
      <c r="B87" s="108" t="s">
        <v>216</v>
      </c>
      <c r="C87" s="108" t="s">
        <v>302</v>
      </c>
      <c r="D87" s="512" t="s">
        <v>507</v>
      </c>
      <c r="E87" s="513" t="s">
        <v>179</v>
      </c>
      <c r="F87" s="514">
        <v>2</v>
      </c>
      <c r="G87" s="94" t="str">
        <f t="shared" ref="G87:G88" si="47">+IF(ISBLANK(F87),"Introducir Resultado","Indicador Completado")</f>
        <v>Indicador Completado</v>
      </c>
      <c r="H87" s="3"/>
      <c r="I87" s="513" t="s">
        <v>179</v>
      </c>
      <c r="J87" s="514"/>
      <c r="K87" s="94" t="str">
        <f t="shared" ref="K87:K88" si="48">+IF(ISBLANK(J87),"Introducir Resultado","Indicador Completado")</f>
        <v>Introducir Resultado</v>
      </c>
      <c r="M87" s="513" t="s">
        <v>179</v>
      </c>
      <c r="N87" s="514"/>
      <c r="O87" s="94" t="str">
        <f t="shared" ref="O87:O88" si="49">+IF(ISBLANK(N87),"Introducir Resultado","Indicador Completado")</f>
        <v>Introducir Resultado</v>
      </c>
    </row>
    <row r="88" spans="1:15" ht="63.75">
      <c r="A88" s="107" t="s">
        <v>274</v>
      </c>
      <c r="B88" s="108" t="s">
        <v>169</v>
      </c>
      <c r="C88" s="108" t="s">
        <v>7</v>
      </c>
      <c r="D88" s="512" t="s">
        <v>508</v>
      </c>
      <c r="E88" s="513" t="s">
        <v>179</v>
      </c>
      <c r="F88" s="514">
        <v>7</v>
      </c>
      <c r="G88" s="94" t="str">
        <f t="shared" si="47"/>
        <v>Indicador Completado</v>
      </c>
      <c r="H88" s="3"/>
      <c r="I88" s="513" t="s">
        <v>179</v>
      </c>
      <c r="J88" s="514"/>
      <c r="K88" s="94" t="str">
        <f t="shared" si="48"/>
        <v>Introducir Resultado</v>
      </c>
      <c r="M88" s="513" t="s">
        <v>179</v>
      </c>
      <c r="N88" s="514"/>
      <c r="O88" s="94" t="str">
        <f t="shared" si="49"/>
        <v>Introducir Resultado</v>
      </c>
    </row>
    <row r="89" spans="1:15" s="52" customFormat="1" ht="18.75" customHeight="1" thickBot="1">
      <c r="A89" s="358"/>
      <c r="B89" s="359"/>
      <c r="C89" s="359"/>
      <c r="D89" s="515"/>
      <c r="E89" s="493"/>
      <c r="F89" s="516"/>
      <c r="G89" s="27"/>
      <c r="H89" s="2"/>
      <c r="I89" s="493"/>
      <c r="J89" s="516"/>
      <c r="K89" s="27"/>
      <c r="L89" s="2"/>
      <c r="M89" s="493"/>
      <c r="N89" s="516"/>
      <c r="O89" s="27"/>
    </row>
    <row r="90" spans="1:15" ht="18.75" customHeight="1" thickBot="1">
      <c r="A90" s="40" t="s">
        <v>26</v>
      </c>
      <c r="B90" s="41"/>
      <c r="C90" s="41"/>
      <c r="D90" s="517"/>
      <c r="E90" s="518"/>
      <c r="F90" s="518"/>
      <c r="G90" s="43"/>
      <c r="H90" s="52"/>
      <c r="I90" s="518"/>
      <c r="J90" s="518"/>
      <c r="K90" s="43"/>
      <c r="L90" s="52"/>
      <c r="M90" s="518"/>
      <c r="N90" s="518"/>
      <c r="O90" s="43"/>
    </row>
    <row r="91" spans="1:15" ht="24.95" customHeight="1">
      <c r="A91" s="96"/>
      <c r="B91" s="183"/>
      <c r="C91" s="183"/>
      <c r="D91" s="451"/>
      <c r="E91" s="493"/>
      <c r="F91" s="493"/>
      <c r="G91" s="27"/>
      <c r="I91" s="493"/>
      <c r="J91" s="493"/>
      <c r="K91" s="27"/>
      <c r="M91" s="493"/>
      <c r="N91" s="493"/>
      <c r="O91" s="27"/>
    </row>
    <row r="92" spans="1:15" ht="37.5">
      <c r="A92" s="104" t="s">
        <v>131</v>
      </c>
      <c r="B92" s="98" t="s">
        <v>376</v>
      </c>
      <c r="C92" s="98" t="s">
        <v>34</v>
      </c>
      <c r="D92" s="519" t="s">
        <v>349</v>
      </c>
      <c r="E92" s="425">
        <f>+COUNTA(G93:G102)-COUNTIF(G93:G102,"Non hai indicador")-COUNTIF(G93:G102,"Introducir Meta e Resultado")</f>
        <v>8</v>
      </c>
      <c r="F92" s="426">
        <f>+COUNTIF(G93:G102,"Meta Conseguida")</f>
        <v>1</v>
      </c>
      <c r="G92" s="91" t="str">
        <f>+IF(F92=0,"Ningunha Meta Alcanzada",IF(F92=E92,"Meta Totalmente Alcanzada",IF(F92&gt;0,"Meta Parcialmente Alcanzada")))</f>
        <v>Meta Parcialmente Alcanzada</v>
      </c>
      <c r="I92" s="425">
        <f>+COUNTA(K93:K102)-COUNTIF(K93:K102,"Non hai indicador")-COUNTIF(K93:K102,"Introducir Meta e Resultado")</f>
        <v>0</v>
      </c>
      <c r="J92" s="426">
        <f>+COUNTIF(K93:K102,"Meta Conseguida")</f>
        <v>0</v>
      </c>
      <c r="K92" s="91" t="str">
        <f>+IF(J92=0,"Ningunha Meta Alcanzada",IF(J92=I92,"Meta Totalmente Alcanzada",IF(J92&gt;0,"Meta Parcialmente Alcanzada")))</f>
        <v>Ningunha Meta Alcanzada</v>
      </c>
      <c r="M92" s="425">
        <f>+COUNTA(O93:O102)-COUNTIF(O93:O102,"Non hai indicador")-COUNTIF(O93:O102,"Introducir Meta e Resultado")</f>
        <v>0</v>
      </c>
      <c r="N92" s="426">
        <f>+COUNTIF(O93:O102,"Meta Conseguida")</f>
        <v>0</v>
      </c>
      <c r="O92" s="91" t="str">
        <f>+IF(N92=0,"Ningunha Meta Alcanzada",IF(N92=M92,"Meta Totalmente Alcanzada",IF(N92&gt;0,"Meta Parcialmente Alcanzada")))</f>
        <v>Ningunha Meta Alcanzada</v>
      </c>
    </row>
    <row r="93" spans="1:15" ht="31.5">
      <c r="A93" s="58" t="s">
        <v>136</v>
      </c>
      <c r="B93" s="92" t="s">
        <v>94</v>
      </c>
      <c r="C93" s="67" t="s">
        <v>34</v>
      </c>
      <c r="D93" s="460" t="s">
        <v>518</v>
      </c>
      <c r="E93" s="548">
        <v>0.9</v>
      </c>
      <c r="F93" s="479">
        <v>0.83</v>
      </c>
      <c r="G93" s="89" t="str">
        <f t="shared" ref="G93:G98" si="50">+IF(AND(ISBLANK(E93),ISBLANK(F93)),"Introducir Meta e Resultado",IF(ISBLANK(E93),"Introducir Meta",IF(ISBLANK(F93),"Introducir Resultado",IF(F93&gt;=E93,"Meta Conseguida","Meta Non Conseguida"))))</f>
        <v>Meta Non Conseguida</v>
      </c>
      <c r="I93" s="418"/>
      <c r="J93" s="419"/>
      <c r="K93" s="89" t="str">
        <f t="shared" ref="K93:K102" si="51">+IF(AND(ISBLANK(I93),ISBLANK(J93)),"Introducir Meta e Resultado",IF(ISBLANK(I93),"Introducir Meta",IF(ISBLANK(J93),"Introducir Resultado",IF(J93&gt;=I93,"Meta Conseguida","Meta Non Conseguida"))))</f>
        <v>Introducir Meta e Resultado</v>
      </c>
      <c r="M93" s="418"/>
      <c r="N93" s="419"/>
      <c r="O93" s="89" t="str">
        <f t="shared" ref="O93:O102" si="52">+IF(AND(ISBLANK(M93),ISBLANK(N93)),"Introducir Meta e Resultado",IF(ISBLANK(M93),"Introducir Meta",IF(ISBLANK(N93),"Introducir Resultado",IF(N93&gt;=M93,"Meta Conseguida","Meta Non Conseguida"))))</f>
        <v>Introducir Meta e Resultado</v>
      </c>
    </row>
    <row r="94" spans="1:15" ht="31.5">
      <c r="A94" s="58" t="s">
        <v>141</v>
      </c>
      <c r="B94" s="92" t="s">
        <v>95</v>
      </c>
      <c r="C94" s="67" t="s">
        <v>34</v>
      </c>
      <c r="D94" s="460" t="s">
        <v>520</v>
      </c>
      <c r="E94" s="548">
        <v>0.8</v>
      </c>
      <c r="F94" s="555">
        <v>0.46</v>
      </c>
      <c r="G94" s="89" t="str">
        <f t="shared" si="50"/>
        <v>Meta Non Conseguida</v>
      </c>
      <c r="I94" s="418"/>
      <c r="J94" s="419"/>
      <c r="K94" s="89" t="str">
        <f t="shared" si="51"/>
        <v>Introducir Meta e Resultado</v>
      </c>
      <c r="M94" s="418"/>
      <c r="N94" s="419"/>
      <c r="O94" s="89" t="str">
        <f t="shared" si="52"/>
        <v>Introducir Meta e Resultado</v>
      </c>
    </row>
    <row r="95" spans="1:15" ht="31.5">
      <c r="A95" s="58" t="s">
        <v>523</v>
      </c>
      <c r="B95" s="92" t="s">
        <v>531</v>
      </c>
      <c r="C95" s="67" t="s">
        <v>34</v>
      </c>
      <c r="D95" s="460" t="s">
        <v>522</v>
      </c>
      <c r="E95" s="548">
        <v>0.15</v>
      </c>
      <c r="F95" s="547">
        <v>0.42849999999999999</v>
      </c>
      <c r="G95" s="89" t="str">
        <f t="shared" si="50"/>
        <v>Meta Conseguida</v>
      </c>
      <c r="I95" s="418"/>
      <c r="J95" s="419"/>
      <c r="K95" s="89" t="str">
        <f t="shared" si="51"/>
        <v>Introducir Meta e Resultado</v>
      </c>
      <c r="M95" s="418"/>
      <c r="N95" s="419"/>
      <c r="O95" s="89" t="str">
        <f t="shared" si="52"/>
        <v>Introducir Meta e Resultado</v>
      </c>
    </row>
    <row r="96" spans="1:15" ht="38.25">
      <c r="A96" s="58" t="s">
        <v>534</v>
      </c>
      <c r="B96" s="92" t="s">
        <v>533</v>
      </c>
      <c r="C96" s="67" t="s">
        <v>34</v>
      </c>
      <c r="D96" s="460" t="s">
        <v>522</v>
      </c>
      <c r="E96" s="548">
        <v>0.15</v>
      </c>
      <c r="F96" s="479">
        <v>0.1424</v>
      </c>
      <c r="G96" s="89" t="str">
        <f t="shared" si="50"/>
        <v>Meta Non Conseguida</v>
      </c>
      <c r="I96" s="420"/>
      <c r="J96" s="547"/>
      <c r="K96" s="89" t="str">
        <f t="shared" si="51"/>
        <v>Introducir Meta e Resultado</v>
      </c>
      <c r="M96" s="420"/>
      <c r="N96" s="419"/>
      <c r="O96" s="89" t="str">
        <f t="shared" si="52"/>
        <v>Introducir Meta e Resultado</v>
      </c>
    </row>
    <row r="97" spans="1:15" ht="31.5">
      <c r="A97" s="58" t="s">
        <v>540</v>
      </c>
      <c r="B97" s="92" t="s">
        <v>537</v>
      </c>
      <c r="C97" s="67" t="s">
        <v>34</v>
      </c>
      <c r="D97" s="460" t="s">
        <v>538</v>
      </c>
      <c r="E97" s="548">
        <v>0.35</v>
      </c>
      <c r="F97" s="545">
        <v>0</v>
      </c>
      <c r="G97" s="89" t="str">
        <f t="shared" si="50"/>
        <v>Meta Non Conseguida</v>
      </c>
      <c r="I97" s="418"/>
      <c r="J97" s="419"/>
      <c r="K97" s="89" t="str">
        <f t="shared" si="51"/>
        <v>Introducir Meta e Resultado</v>
      </c>
      <c r="M97" s="418"/>
      <c r="N97" s="419"/>
      <c r="O97" s="89" t="str">
        <f t="shared" si="52"/>
        <v>Introducir Meta e Resultado</v>
      </c>
    </row>
    <row r="98" spans="1:15" ht="25.5">
      <c r="A98" s="58" t="s">
        <v>557</v>
      </c>
      <c r="B98" s="92" t="s">
        <v>558</v>
      </c>
      <c r="C98" s="67" t="s">
        <v>34</v>
      </c>
      <c r="D98" s="460" t="s">
        <v>547</v>
      </c>
      <c r="E98" s="548">
        <v>0.75</v>
      </c>
      <c r="F98" s="479">
        <v>0.24</v>
      </c>
      <c r="G98" s="89" t="str">
        <f t="shared" si="50"/>
        <v>Meta Non Conseguida</v>
      </c>
      <c r="I98" s="418"/>
      <c r="J98" s="419"/>
      <c r="K98" s="89"/>
      <c r="M98" s="418"/>
      <c r="N98" s="419"/>
      <c r="O98" s="89"/>
    </row>
    <row r="99" spans="1:15" ht="31.5">
      <c r="A99" s="58" t="s">
        <v>563</v>
      </c>
      <c r="B99" s="92" t="s">
        <v>560</v>
      </c>
      <c r="C99" s="67" t="s">
        <v>34</v>
      </c>
      <c r="D99" s="460" t="s">
        <v>561</v>
      </c>
      <c r="E99" s="418">
        <v>3.75</v>
      </c>
      <c r="F99" s="419">
        <v>2.99</v>
      </c>
      <c r="G99" s="89" t="str">
        <f>+IF(AND(ISBLANK(E99),ISBLANK(F99)),"Introducir Meta e Resultado",IF(ISBLANK(E99),"Introducir Meta",IF(ISBLANK(F99),"Introducir Resultado",IF(F99&gt;=E99,"Meta Conseguida","Meta Non Conseguida"))))</f>
        <v>Meta Non Conseguida</v>
      </c>
      <c r="I99" s="418"/>
      <c r="J99" s="419"/>
      <c r="K99" s="89" t="str">
        <f t="shared" si="51"/>
        <v>Introducir Meta e Resultado</v>
      </c>
      <c r="M99" s="418"/>
      <c r="N99" s="419"/>
      <c r="O99" s="89" t="str">
        <f t="shared" si="52"/>
        <v>Introducir Meta e Resultado</v>
      </c>
    </row>
    <row r="100" spans="1:15" ht="31.5">
      <c r="A100" s="58" t="s">
        <v>378</v>
      </c>
      <c r="B100" s="92" t="s">
        <v>379</v>
      </c>
      <c r="C100" s="67" t="s">
        <v>34</v>
      </c>
      <c r="D100" s="460" t="s">
        <v>331</v>
      </c>
      <c r="F100" s="419"/>
      <c r="G100" s="89" t="str">
        <f>+IF(AND(ISBLANK(#REF!),ISBLANK(F100)),"Introducir Meta e Resultado",IF(ISBLANK(#REF!),"Introducir Meta",IF(ISBLANK(F100),"Introducir Resultado",IF(F100&gt;=#REF!,"Meta Conseguida","Meta Non Conseguida"))))</f>
        <v>Introducir Resultado</v>
      </c>
      <c r="I100" s="418"/>
      <c r="J100" s="419"/>
      <c r="K100" s="89" t="str">
        <f t="shared" si="51"/>
        <v>Introducir Meta e Resultado</v>
      </c>
      <c r="M100" s="418"/>
      <c r="N100" s="419"/>
      <c r="O100" s="89" t="str">
        <f t="shared" si="52"/>
        <v>Introducir Meta e Resultado</v>
      </c>
    </row>
    <row r="101" spans="1:15" ht="31.5">
      <c r="A101" s="58" t="s">
        <v>380</v>
      </c>
      <c r="B101" s="92" t="s">
        <v>381</v>
      </c>
      <c r="C101" s="67" t="s">
        <v>34</v>
      </c>
      <c r="D101" s="460" t="s">
        <v>331</v>
      </c>
      <c r="E101" s="418"/>
      <c r="F101" s="419"/>
      <c r="G101" s="89" t="str">
        <f>+IF(AND(ISBLANK(E101),ISBLANK(F101)),"Introducir Meta e Resultado",IF(ISBLANK(E101),"Introducir Meta",IF(ISBLANK(F101),"Introducir Resultado",IF(F101&gt;=E101,"Meta Conseguida","Meta Non Conseguida"))))</f>
        <v>Introducir Meta e Resultado</v>
      </c>
      <c r="I101" s="418"/>
      <c r="J101" s="419"/>
      <c r="K101" s="89" t="str">
        <f t="shared" si="51"/>
        <v>Introducir Meta e Resultado</v>
      </c>
      <c r="M101" s="418"/>
      <c r="N101" s="419"/>
      <c r="O101" s="89" t="str">
        <f t="shared" si="52"/>
        <v>Introducir Meta e Resultado</v>
      </c>
    </row>
    <row r="102" spans="1:15" ht="31.5">
      <c r="A102" s="59" t="s">
        <v>382</v>
      </c>
      <c r="B102" s="93" t="s">
        <v>383</v>
      </c>
      <c r="C102" s="66" t="s">
        <v>34</v>
      </c>
      <c r="D102" s="463" t="s">
        <v>331</v>
      </c>
      <c r="E102" s="421"/>
      <c r="F102" s="422"/>
      <c r="G102" s="90" t="str">
        <f>+IF(AND(ISBLANK(E102),ISBLANK(F102)),"Introducir Meta e Resultado",IF(ISBLANK(E102),"Introducir Meta",IF(ISBLANK(F102),"Introducir Resultado",IF(F102&gt;=E102,"Meta Conseguida","Meta Non Conseguida"))))</f>
        <v>Introducir Meta e Resultado</v>
      </c>
      <c r="I102" s="421"/>
      <c r="J102" s="422"/>
      <c r="K102" s="90" t="str">
        <f t="shared" si="51"/>
        <v>Introducir Meta e Resultado</v>
      </c>
      <c r="M102" s="421"/>
      <c r="N102" s="422"/>
      <c r="O102" s="90" t="str">
        <f t="shared" si="52"/>
        <v>Introducir Meta e Resultado</v>
      </c>
    </row>
    <row r="103" spans="1:15">
      <c r="F103" s="260"/>
    </row>
    <row r="104" spans="1:15">
      <c r="F104" s="259"/>
    </row>
    <row r="105" spans="1:15">
      <c r="F105" s="259"/>
    </row>
  </sheetData>
  <sheetProtection formatCells="0" formatColumns="0" formatRows="0" autoFilter="0"/>
  <autoFilter ref="A5:C100" xr:uid="{00000000-0009-0000-0000-000003000000}"/>
  <mergeCells count="6">
    <mergeCell ref="M4:O4"/>
    <mergeCell ref="E4:G4"/>
    <mergeCell ref="A4:B4"/>
    <mergeCell ref="A2:G2"/>
    <mergeCell ref="C4:D4"/>
    <mergeCell ref="I4:K4"/>
  </mergeCells>
  <conditionalFormatting sqref="F1">
    <cfRule type="cellIs" dxfId="2113" priority="5078" operator="greaterThanOrEqual">
      <formula>$E1</formula>
    </cfRule>
    <cfRule type="cellIs" dxfId="2112" priority="5077" operator="lessThan">
      <formula>$E1</formula>
    </cfRule>
    <cfRule type="cellIs" dxfId="2111" priority="5076" operator="equal">
      <formula>0</formula>
    </cfRule>
  </conditionalFormatting>
  <conditionalFormatting sqref="F7">
    <cfRule type="cellIs" dxfId="2110" priority="344" operator="equal">
      <formula>0</formula>
    </cfRule>
    <cfRule type="cellIs" dxfId="2109" priority="345" operator="lessThan">
      <formula>E7</formula>
    </cfRule>
    <cfRule type="cellIs" dxfId="2108" priority="346" operator="greaterThanOrEqual">
      <formula>E7</formula>
    </cfRule>
  </conditionalFormatting>
  <conditionalFormatting sqref="F8">
    <cfRule type="cellIs" dxfId="2107" priority="308" operator="equal">
      <formula>0</formula>
    </cfRule>
    <cfRule type="cellIs" dxfId="2106" priority="309" operator="greaterThanOrEqual">
      <formula>E8</formula>
    </cfRule>
    <cfRule type="cellIs" dxfId="2105" priority="310" operator="lessThan">
      <formula>E8</formula>
    </cfRule>
  </conditionalFormatting>
  <conditionalFormatting sqref="F9">
    <cfRule type="cellIs" dxfId="2104" priority="331" operator="greaterThanOrEqual">
      <formula>E9</formula>
    </cfRule>
    <cfRule type="cellIs" dxfId="2103" priority="330" operator="lessThan">
      <formula>E9</formula>
    </cfRule>
  </conditionalFormatting>
  <conditionalFormatting sqref="F9:F11">
    <cfRule type="cellIs" dxfId="2102" priority="314" operator="equal">
      <formula>0</formula>
    </cfRule>
  </conditionalFormatting>
  <conditionalFormatting sqref="F10">
    <cfRule type="cellIs" dxfId="2101" priority="316" operator="greaterThanOrEqual">
      <formula>E10</formula>
    </cfRule>
    <cfRule type="cellIs" dxfId="2100" priority="315" operator="lessThan">
      <formula>E10</formula>
    </cfRule>
  </conditionalFormatting>
  <conditionalFormatting sqref="F11">
    <cfRule type="cellIs" dxfId="2099" priority="334" operator="greaterThanOrEqual">
      <formula>$E11</formula>
    </cfRule>
    <cfRule type="cellIs" dxfId="2098" priority="333" operator="lessThan">
      <formula>$E11</formula>
    </cfRule>
  </conditionalFormatting>
  <conditionalFormatting sqref="F12">
    <cfRule type="cellIs" dxfId="2097" priority="297" operator="greaterThanOrEqual">
      <formula>E12</formula>
    </cfRule>
    <cfRule type="cellIs" dxfId="2096" priority="298" operator="lessThan">
      <formula>E12</formula>
    </cfRule>
    <cfRule type="cellIs" dxfId="2095" priority="296" operator="equal">
      <formula>0</formula>
    </cfRule>
  </conditionalFormatting>
  <conditionalFormatting sqref="F13">
    <cfRule type="cellIs" dxfId="2094" priority="306" operator="lessThan">
      <formula>E13</formula>
    </cfRule>
    <cfRule type="cellIs" dxfId="2093" priority="307" operator="greaterThanOrEqual">
      <formula>E13</formula>
    </cfRule>
  </conditionalFormatting>
  <conditionalFormatting sqref="F13:F15">
    <cfRule type="cellIs" dxfId="2092" priority="277" operator="equal">
      <formula>0</formula>
    </cfRule>
  </conditionalFormatting>
  <conditionalFormatting sqref="F14">
    <cfRule type="cellIs" dxfId="2091" priority="303" operator="lessThan">
      <formula>E14</formula>
    </cfRule>
    <cfRule type="cellIs" dxfId="2090" priority="304" operator="greaterThanOrEqual">
      <formula>E14</formula>
    </cfRule>
  </conditionalFormatting>
  <conditionalFormatting sqref="F16">
    <cfRule type="cellIs" dxfId="2089" priority="325" operator="lessThan">
      <formula>E16</formula>
    </cfRule>
    <cfRule type="cellIs" dxfId="2088" priority="324" operator="greaterThanOrEqual">
      <formula>E16</formula>
    </cfRule>
    <cfRule type="cellIs" dxfId="2087" priority="323" operator="equal">
      <formula>0</formula>
    </cfRule>
  </conditionalFormatting>
  <conditionalFormatting sqref="F17">
    <cfRule type="cellIs" dxfId="2086" priority="327" operator="lessThan">
      <formula>E17</formula>
    </cfRule>
    <cfRule type="cellIs" dxfId="2085" priority="328" operator="greaterThanOrEqual">
      <formula>E17</formula>
    </cfRule>
  </conditionalFormatting>
  <conditionalFormatting sqref="F17:F18">
    <cfRule type="cellIs" dxfId="2084" priority="326" operator="equal">
      <formula>0</formula>
    </cfRule>
  </conditionalFormatting>
  <conditionalFormatting sqref="F18">
    <cfRule type="cellIs" dxfId="2083" priority="336" operator="lessThan">
      <formula>E18</formula>
    </cfRule>
    <cfRule type="cellIs" dxfId="2082" priority="337" operator="greaterThanOrEqual">
      <formula>E18</formula>
    </cfRule>
  </conditionalFormatting>
  <conditionalFormatting sqref="F20">
    <cfRule type="cellIs" dxfId="2081" priority="292" operator="lessThan">
      <formula>E20</formula>
    </cfRule>
    <cfRule type="cellIs" dxfId="2080" priority="291" operator="greaterThanOrEqual">
      <formula>E20</formula>
    </cfRule>
    <cfRule type="cellIs" dxfId="2079" priority="290" operator="equal">
      <formula>0</formula>
    </cfRule>
  </conditionalFormatting>
  <conditionalFormatting sqref="F22">
    <cfRule type="cellIs" dxfId="2078" priority="319" operator="greaterThanOrEqual">
      <formula>E22</formula>
    </cfRule>
    <cfRule type="cellIs" dxfId="2077" priority="317" operator="equal">
      <formula>0</formula>
    </cfRule>
    <cfRule type="cellIs" dxfId="2076" priority="318" operator="lessThan">
      <formula>E22</formula>
    </cfRule>
  </conditionalFormatting>
  <conditionalFormatting sqref="F24">
    <cfRule type="cellIs" dxfId="2075" priority="1321" operator="lessThan">
      <formula>E24</formula>
    </cfRule>
    <cfRule type="cellIs" dxfId="2074" priority="1320" operator="greaterThanOrEqual">
      <formula>E24</formula>
    </cfRule>
    <cfRule type="cellIs" dxfId="2073" priority="1319" operator="equal">
      <formula>0</formula>
    </cfRule>
  </conditionalFormatting>
  <conditionalFormatting sqref="F25">
    <cfRule type="cellIs" dxfId="2072" priority="1307" operator="equal">
      <formula>0</formula>
    </cfRule>
    <cfRule type="cellIs" dxfId="2071" priority="1308" operator="lessThan">
      <formula>E25</formula>
    </cfRule>
    <cfRule type="cellIs" dxfId="2070" priority="1309" operator="greaterThanOrEqual">
      <formula>E25</formula>
    </cfRule>
  </conditionalFormatting>
  <conditionalFormatting sqref="F26">
    <cfRule type="cellIs" dxfId="2069" priority="1312" operator="greaterThan">
      <formula>E26</formula>
    </cfRule>
    <cfRule type="cellIs" dxfId="2068" priority="1310" operator="equal">
      <formula>0</formula>
    </cfRule>
    <cfRule type="cellIs" dxfId="2067" priority="1311" operator="lessThanOrEqual">
      <formula>E26</formula>
    </cfRule>
  </conditionalFormatting>
  <conditionalFormatting sqref="F27:F30">
    <cfRule type="cellIs" dxfId="2066" priority="1295" operator="equal">
      <formula>0</formula>
    </cfRule>
    <cfRule type="cellIs" dxfId="2065" priority="1296" operator="lessThan">
      <formula>$E27</formula>
    </cfRule>
    <cfRule type="cellIs" dxfId="2064" priority="1297" operator="greaterThanOrEqual">
      <formula>$E27</formula>
    </cfRule>
  </conditionalFormatting>
  <conditionalFormatting sqref="F32">
    <cfRule type="cellIs" dxfId="2063" priority="1402" operator="greaterThanOrEqual">
      <formula>E32</formula>
    </cfRule>
    <cfRule type="cellIs" dxfId="2062" priority="1401" operator="lessThan">
      <formula>E32</formula>
    </cfRule>
  </conditionalFormatting>
  <conditionalFormatting sqref="F32:F33">
    <cfRule type="cellIs" dxfId="2061" priority="1400" operator="equal">
      <formula>0</formula>
    </cfRule>
  </conditionalFormatting>
  <conditionalFormatting sqref="F33">
    <cfRule type="cellIs" dxfId="2060" priority="1404" operator="lessThan">
      <formula>E33</formula>
    </cfRule>
    <cfRule type="cellIs" dxfId="2059" priority="1405" operator="greaterThanOrEqual">
      <formula>E33</formula>
    </cfRule>
  </conditionalFormatting>
  <conditionalFormatting sqref="F35">
    <cfRule type="cellIs" dxfId="2058" priority="1399" operator="greaterThanOrEqual">
      <formula>E35</formula>
    </cfRule>
    <cfRule type="cellIs" dxfId="2057" priority="1398" operator="lessThan">
      <formula>E35</formula>
    </cfRule>
  </conditionalFormatting>
  <conditionalFormatting sqref="F35:F36">
    <cfRule type="cellIs" dxfId="2056" priority="1391" operator="equal">
      <formula>0</formula>
    </cfRule>
  </conditionalFormatting>
  <conditionalFormatting sqref="F36">
    <cfRule type="cellIs" dxfId="2055" priority="1392" operator="lessThan">
      <formula>E36</formula>
    </cfRule>
    <cfRule type="cellIs" dxfId="2054" priority="1393" operator="greaterThanOrEqual">
      <formula>E36</formula>
    </cfRule>
  </conditionalFormatting>
  <conditionalFormatting sqref="F37">
    <cfRule type="cellIs" dxfId="2053" priority="1483" operator="greaterThanOrEqual">
      <formula>$E37</formula>
    </cfRule>
    <cfRule type="cellIs" dxfId="2052" priority="1482" operator="lessThan">
      <formula>$E37</formula>
    </cfRule>
    <cfRule type="cellIs" dxfId="2051" priority="1481" operator="equal">
      <formula>0</formula>
    </cfRule>
  </conditionalFormatting>
  <conditionalFormatting sqref="F38:F40">
    <cfRule type="cellIs" dxfId="2050" priority="1380" operator="lessThan">
      <formula>E38</formula>
    </cfRule>
    <cfRule type="cellIs" dxfId="2049" priority="1381" operator="greaterThanOrEqual">
      <formula>E38</formula>
    </cfRule>
    <cfRule type="cellIs" dxfId="2048" priority="1379" operator="equal">
      <formula>0</formula>
    </cfRule>
  </conditionalFormatting>
  <conditionalFormatting sqref="F46">
    <cfRule type="cellIs" dxfId="2047" priority="1475" operator="equal">
      <formula>0</formula>
    </cfRule>
    <cfRule type="cellIs" dxfId="2046" priority="1477" operator="greaterThanOrEqual">
      <formula>E46</formula>
    </cfRule>
    <cfRule type="cellIs" dxfId="2045" priority="1476" operator="lessThan">
      <formula>E46</formula>
    </cfRule>
  </conditionalFormatting>
  <conditionalFormatting sqref="F47:F51">
    <cfRule type="cellIs" dxfId="2044" priority="70" operator="greaterThanOrEqual">
      <formula>E47</formula>
    </cfRule>
    <cfRule type="cellIs" dxfId="2043" priority="69" operator="lessThan">
      <formula>E47</formula>
    </cfRule>
    <cfRule type="cellIs" dxfId="2042" priority="68" operator="equal">
      <formula>0</formula>
    </cfRule>
  </conditionalFormatting>
  <conditionalFormatting sqref="F50:F51">
    <cfRule type="cellIs" dxfId="2041" priority="34" operator="greaterThanOrEqual">
      <formula>E50</formula>
    </cfRule>
    <cfRule type="cellIs" dxfId="2040" priority="33" operator="lessThan">
      <formula>E50</formula>
    </cfRule>
    <cfRule type="cellIs" dxfId="2039" priority="32" operator="equal">
      <formula>0</formula>
    </cfRule>
  </conditionalFormatting>
  <conditionalFormatting sqref="F52:F53">
    <cfRule type="cellIs" dxfId="2038" priority="1375" operator="greaterThan">
      <formula>E52</formula>
    </cfRule>
    <cfRule type="cellIs" dxfId="2037" priority="1374" operator="lessThanOrEqual">
      <formula>E52</formula>
    </cfRule>
    <cfRule type="cellIs" dxfId="2036" priority="1373" operator="equal">
      <formula>0</formula>
    </cfRule>
  </conditionalFormatting>
  <conditionalFormatting sqref="F54">
    <cfRule type="cellIs" dxfId="2035" priority="1463" operator="equal">
      <formula>0</formula>
    </cfRule>
    <cfRule type="cellIs" dxfId="2034" priority="1465" operator="greaterThanOrEqual">
      <formula>$E54</formula>
    </cfRule>
    <cfRule type="cellIs" dxfId="2033" priority="1464" operator="lessThan">
      <formula>$E54</formula>
    </cfRule>
  </conditionalFormatting>
  <conditionalFormatting sqref="F55:F58">
    <cfRule type="cellIs" dxfId="2032" priority="1232" operator="equal">
      <formula>0</formula>
    </cfRule>
    <cfRule type="cellIs" dxfId="2031" priority="1234" operator="greaterThanOrEqual">
      <formula>E55</formula>
    </cfRule>
    <cfRule type="cellIs" dxfId="2030" priority="1233" operator="lessThan">
      <formula>E55</formula>
    </cfRule>
  </conditionalFormatting>
  <conditionalFormatting sqref="F59">
    <cfRule type="cellIs" dxfId="2029" priority="1455" operator="lessThan">
      <formula>E59</formula>
    </cfRule>
    <cfRule type="cellIs" dxfId="2028" priority="1456" operator="greaterThanOrEqual">
      <formula>E59</formula>
    </cfRule>
    <cfRule type="cellIs" dxfId="2027" priority="1454" operator="equal">
      <formula>0</formula>
    </cfRule>
  </conditionalFormatting>
  <conditionalFormatting sqref="F60:F63">
    <cfRule type="cellIs" dxfId="2026" priority="1203" operator="lessThan">
      <formula>E60</formula>
    </cfRule>
    <cfRule type="cellIs" dxfId="2025" priority="1204" operator="greaterThanOrEqual">
      <formula>E60</formula>
    </cfRule>
  </conditionalFormatting>
  <conditionalFormatting sqref="F60:F64">
    <cfRule type="cellIs" dxfId="2024" priority="1202" operator="equal">
      <formula>0</formula>
    </cfRule>
  </conditionalFormatting>
  <conditionalFormatting sqref="F64">
    <cfRule type="cellIs" dxfId="2023" priority="1413" operator="lessThan">
      <formula>E64</formula>
    </cfRule>
    <cfRule type="cellIs" dxfId="2022" priority="1414" operator="greaterThanOrEqual">
      <formula>E64</formula>
    </cfRule>
  </conditionalFormatting>
  <conditionalFormatting sqref="F65">
    <cfRule type="cellIs" dxfId="2021" priority="1447" operator="greaterThanOrEqual">
      <formula>$E65</formula>
    </cfRule>
    <cfRule type="cellIs" dxfId="2020" priority="1446" operator="lessThan">
      <formula>$E65</formula>
    </cfRule>
    <cfRule type="cellIs" dxfId="2019" priority="1445" operator="equal">
      <formula>0</formula>
    </cfRule>
  </conditionalFormatting>
  <conditionalFormatting sqref="F66:F69">
    <cfRule type="cellIs" dxfId="2018" priority="1222" operator="greaterThanOrEqual">
      <formula>E66</formula>
    </cfRule>
    <cfRule type="cellIs" dxfId="2017" priority="1221" operator="lessThan">
      <formula>E66</formula>
    </cfRule>
    <cfRule type="cellIs" dxfId="2016" priority="1220" operator="equal">
      <formula>0</formula>
    </cfRule>
  </conditionalFormatting>
  <conditionalFormatting sqref="F71">
    <cfRule type="cellIs" dxfId="2015" priority="1131" operator="greaterThanOrEqual">
      <formula>E71</formula>
    </cfRule>
    <cfRule type="cellIs" dxfId="2014" priority="1130" operator="lessThan">
      <formula>E71</formula>
    </cfRule>
    <cfRule type="cellIs" dxfId="2013" priority="1129" operator="equal">
      <formula>0</formula>
    </cfRule>
  </conditionalFormatting>
  <conditionalFormatting sqref="F73">
    <cfRule type="cellIs" dxfId="2012" priority="1128" operator="greaterThanOrEqual">
      <formula>E73</formula>
    </cfRule>
    <cfRule type="cellIs" dxfId="2011" priority="1127" operator="lessThan">
      <formula>E73</formula>
    </cfRule>
  </conditionalFormatting>
  <conditionalFormatting sqref="F73:F74">
    <cfRule type="cellIs" dxfId="2010" priority="1125" operator="greaterThanOrEqual">
      <formula>E73</formula>
    </cfRule>
    <cfRule type="cellIs" dxfId="2009" priority="1124" operator="lessThan">
      <formula>E73</formula>
    </cfRule>
    <cfRule type="cellIs" dxfId="2008" priority="1123" operator="equal">
      <formula>0</formula>
    </cfRule>
  </conditionalFormatting>
  <conditionalFormatting sqref="F75">
    <cfRule type="cellIs" dxfId="2007" priority="1435" operator="greaterThanOrEqual">
      <formula>$E75</formula>
    </cfRule>
    <cfRule type="cellIs" dxfId="2006" priority="1434" operator="lessThan">
      <formula>$E75</formula>
    </cfRule>
    <cfRule type="cellIs" dxfId="2005" priority="1433" operator="equal">
      <formula>0</formula>
    </cfRule>
  </conditionalFormatting>
  <conditionalFormatting sqref="F76:F79">
    <cfRule type="cellIs" dxfId="2004" priority="1348" operator="greaterThanOrEqual">
      <formula>E76</formula>
    </cfRule>
    <cfRule type="cellIs" dxfId="2003" priority="1347" operator="lessThan">
      <formula>E76</formula>
    </cfRule>
  </conditionalFormatting>
  <conditionalFormatting sqref="F76:F81">
    <cfRule type="cellIs" dxfId="2002" priority="1120" operator="equal">
      <formula>0</formula>
    </cfRule>
  </conditionalFormatting>
  <conditionalFormatting sqref="F80">
    <cfRule type="cellIs" dxfId="2001" priority="1133" operator="lessThan">
      <formula>E80</formula>
    </cfRule>
    <cfRule type="cellIs" dxfId="2000" priority="1134" operator="greaterThanOrEqual">
      <formula>E80</formula>
    </cfRule>
  </conditionalFormatting>
  <conditionalFormatting sqref="F81">
    <cfRule type="cellIs" dxfId="1999" priority="1122" operator="greaterThanOrEqual">
      <formula>E81</formula>
    </cfRule>
    <cfRule type="cellIs" dxfId="1998" priority="1121" operator="lessThan">
      <formula>E81</formula>
    </cfRule>
  </conditionalFormatting>
  <conditionalFormatting sqref="F82">
    <cfRule type="cellIs" dxfId="1997" priority="1326" operator="lessThan">
      <formula>$E82</formula>
    </cfRule>
    <cfRule type="cellIs" dxfId="1996" priority="1325" operator="equal">
      <formula>0</formula>
    </cfRule>
    <cfRule type="cellIs" dxfId="1995" priority="1327" operator="greaterThanOrEqual">
      <formula>$E82</formula>
    </cfRule>
  </conditionalFormatting>
  <conditionalFormatting sqref="F83:F86">
    <cfRule type="cellIs" dxfId="1994" priority="1208" operator="equal">
      <formula>0</formula>
    </cfRule>
    <cfRule type="cellIs" dxfId="1993" priority="1209" operator="lessThan">
      <formula>E83</formula>
    </cfRule>
    <cfRule type="cellIs" dxfId="1992" priority="1210" operator="greaterThanOrEqual">
      <formula>E83</formula>
    </cfRule>
  </conditionalFormatting>
  <conditionalFormatting sqref="F92">
    <cfRule type="cellIs" dxfId="1991" priority="1294" operator="greaterThanOrEqual">
      <formula>E92</formula>
    </cfRule>
    <cfRule type="cellIs" dxfId="1990" priority="1292" operator="equal">
      <formula>0</formula>
    </cfRule>
    <cfRule type="cellIs" dxfId="1989" priority="1293" operator="lessThan">
      <formula>E92</formula>
    </cfRule>
  </conditionalFormatting>
  <conditionalFormatting sqref="F93">
    <cfRule type="cellIs" dxfId="1988" priority="16" operator="greaterThanOrEqual">
      <formula>$E93</formula>
    </cfRule>
    <cfRule type="cellIs" dxfId="1987" priority="15" operator="lessThan">
      <formula>$E93</formula>
    </cfRule>
  </conditionalFormatting>
  <conditionalFormatting sqref="F93:F102">
    <cfRule type="cellIs" dxfId="1986" priority="8" operator="equal">
      <formula>0</formula>
    </cfRule>
  </conditionalFormatting>
  <conditionalFormatting sqref="F94">
    <cfRule type="cellIs" dxfId="1985" priority="13" operator="greaterThanOrEqual">
      <formula>E94</formula>
    </cfRule>
    <cfRule type="cellIs" dxfId="1984" priority="12" operator="lessThan">
      <formula>E94</formula>
    </cfRule>
  </conditionalFormatting>
  <conditionalFormatting sqref="F96">
    <cfRule type="cellIs" dxfId="1983" priority="3" operator="lessThan">
      <formula>$E96</formula>
    </cfRule>
    <cfRule type="cellIs" dxfId="1982" priority="4" operator="greaterThanOrEqual">
      <formula>$E96</formula>
    </cfRule>
  </conditionalFormatting>
  <conditionalFormatting sqref="F98">
    <cfRule type="cellIs" dxfId="1981" priority="2" operator="greaterThanOrEqual">
      <formula>$E98</formula>
    </cfRule>
    <cfRule type="cellIs" dxfId="1980" priority="1" operator="lessThan">
      <formula>$E98</formula>
    </cfRule>
  </conditionalFormatting>
  <conditionalFormatting sqref="G7 G93:G102 K93:K102 O93:O102">
    <cfRule type="cellIs" dxfId="1979" priority="289" operator="equal">
      <formula>"Meta non Conseguida"</formula>
    </cfRule>
    <cfRule type="cellIs" dxfId="1978" priority="288" operator="equal">
      <formula>"Meta Conseguida"</formula>
    </cfRule>
    <cfRule type="cellIs" dxfId="1977" priority="287" operator="equal">
      <formula>"Introducir resultado"</formula>
    </cfRule>
  </conditionalFormatting>
  <conditionalFormatting sqref="G8">
    <cfRule type="cellIs" dxfId="1976" priority="313" operator="equal">
      <formula>"Ningunha Meta Alcanzada"</formula>
    </cfRule>
    <cfRule type="cellIs" dxfId="1975" priority="312" operator="equal">
      <formula>"Meta Parcialmente Alcanzada"</formula>
    </cfRule>
    <cfRule type="cellIs" dxfId="1974" priority="311" operator="equal">
      <formula>"Meta Totalmente Alcanzada"</formula>
    </cfRule>
  </conditionalFormatting>
  <conditionalFormatting sqref="G9:G10">
    <cfRule type="cellIs" dxfId="1973" priority="284" operator="equal">
      <formula>"Introducir resultado"</formula>
    </cfRule>
    <cfRule type="cellIs" dxfId="1972" priority="285" operator="equal">
      <formula>"Meta Conseguida"</formula>
    </cfRule>
    <cfRule type="cellIs" dxfId="1971" priority="286" operator="equal">
      <formula>"Meta non Conseguida"</formula>
    </cfRule>
  </conditionalFormatting>
  <conditionalFormatting sqref="G12">
    <cfRule type="cellIs" dxfId="1970" priority="301" operator="equal">
      <formula>"Ningunha Meta Alcanzada"</formula>
    </cfRule>
    <cfRule type="cellIs" dxfId="1969" priority="300" operator="equal">
      <formula>"Meta Parcialmente Alcanzada"</formula>
    </cfRule>
    <cfRule type="cellIs" dxfId="1968" priority="299" operator="equal">
      <formula>"Meta Totalmente Alcanzada"</formula>
    </cfRule>
  </conditionalFormatting>
  <conditionalFormatting sqref="G13:G14">
    <cfRule type="cellIs" dxfId="1967" priority="280" operator="equal">
      <formula>"Meta non Conseguida"</formula>
    </cfRule>
    <cfRule type="cellIs" dxfId="1966" priority="279" operator="equal">
      <formula>"Meta Conseguida"</formula>
    </cfRule>
  </conditionalFormatting>
  <conditionalFormatting sqref="G13:G15">
    <cfRule type="cellIs" dxfId="1965" priority="274" operator="equal">
      <formula>"Introducir resultado"</formula>
    </cfRule>
  </conditionalFormatting>
  <conditionalFormatting sqref="G15">
    <cfRule type="cellIs" dxfId="1964" priority="275" operator="equal">
      <formula>"Resultado Introducido"</formula>
    </cfRule>
    <cfRule type="cellIs" dxfId="1963" priority="276" operator="equal">
      <formula>"Meta no Conseguida"</formula>
    </cfRule>
  </conditionalFormatting>
  <conditionalFormatting sqref="G16">
    <cfRule type="cellIs" dxfId="1962" priority="339" operator="equal">
      <formula>"Meta Parcialmente Alcanzada"</formula>
    </cfRule>
    <cfRule type="cellIs" dxfId="1961" priority="340" operator="equal">
      <formula>"Ningunha Meta Alcanzada"</formula>
    </cfRule>
    <cfRule type="cellIs" dxfId="1960" priority="338" operator="equal">
      <formula>"Meta Totalmente Alcanzada"</formula>
    </cfRule>
  </conditionalFormatting>
  <conditionalFormatting sqref="G17:G18">
    <cfRule type="cellIs" dxfId="1959" priority="268" operator="equal">
      <formula>"Introducir resultado"</formula>
    </cfRule>
    <cfRule type="cellIs" dxfId="1958" priority="269" operator="equal">
      <formula>"Meta Conseguida"</formula>
    </cfRule>
    <cfRule type="cellIs" dxfId="1957" priority="270" operator="equal">
      <formula>"Meta non Conseguida"</formula>
    </cfRule>
  </conditionalFormatting>
  <conditionalFormatting sqref="G20">
    <cfRule type="cellIs" dxfId="1956" priority="295" operator="equal">
      <formula>"Ningunha Meta Alcanzada"</formula>
    </cfRule>
    <cfRule type="cellIs" dxfId="1955" priority="294" operator="equal">
      <formula>"Meta Parcialmente Alcanzada"</formula>
    </cfRule>
    <cfRule type="cellIs" dxfId="1954" priority="293" operator="equal">
      <formula>"Meta Totalmente Alcanzada"</formula>
    </cfRule>
  </conditionalFormatting>
  <conditionalFormatting sqref="G21:G22">
    <cfRule type="cellIs" dxfId="1953" priority="263" operator="equal">
      <formula>"Meta Conseguida"</formula>
    </cfRule>
    <cfRule type="cellIs" dxfId="1952" priority="264" operator="equal">
      <formula>"Meta non Conseguida"</formula>
    </cfRule>
    <cfRule type="cellIs" dxfId="1951" priority="262" operator="equal">
      <formula>"Introducir resultado"</formula>
    </cfRule>
  </conditionalFormatting>
  <conditionalFormatting sqref="G24">
    <cfRule type="cellIs" dxfId="1950" priority="1317" operator="equal">
      <formula>"Meta Parcialmente Alcanzada"</formula>
    </cfRule>
    <cfRule type="cellIs" dxfId="1949" priority="1318" operator="equal">
      <formula>"Ningunha Meta Alcanzada"</formula>
    </cfRule>
    <cfRule type="cellIs" dxfId="1948" priority="1316" operator="equal">
      <formula>"Meta Totalmente Alcanzada"</formula>
    </cfRule>
  </conditionalFormatting>
  <conditionalFormatting sqref="G25:G30">
    <cfRule type="cellIs" dxfId="1947" priority="1166" operator="equal">
      <formula>"Meta Conseguida"</formula>
    </cfRule>
    <cfRule type="cellIs" dxfId="1946" priority="1167" operator="equal">
      <formula>"Meta non Conseguida"</formula>
    </cfRule>
    <cfRule type="cellIs" dxfId="1945" priority="1165" operator="equal">
      <formula>"Introducir resultado"</formula>
    </cfRule>
  </conditionalFormatting>
  <conditionalFormatting sqref="G32:G33">
    <cfRule type="cellIs" dxfId="1944" priority="1164" operator="equal">
      <formula>"Meta non Conseguida"</formula>
    </cfRule>
    <cfRule type="cellIs" dxfId="1943" priority="1163" operator="equal">
      <formula>"Meta Conseguida"</formula>
    </cfRule>
    <cfRule type="cellIs" dxfId="1942" priority="1162" operator="equal">
      <formula>"Introducir resultado"</formula>
    </cfRule>
  </conditionalFormatting>
  <conditionalFormatting sqref="G35:G36">
    <cfRule type="cellIs" dxfId="1941" priority="1173" operator="equal">
      <formula>"Meta non Conseguida"</formula>
    </cfRule>
    <cfRule type="cellIs" dxfId="1940" priority="1172" operator="equal">
      <formula>"Meta Conseguida"</formula>
    </cfRule>
    <cfRule type="cellIs" dxfId="1939" priority="1171" operator="equal">
      <formula>"Introducir resultado"</formula>
    </cfRule>
  </conditionalFormatting>
  <conditionalFormatting sqref="G37">
    <cfRule type="cellIs" dxfId="1938" priority="1427" operator="equal">
      <formula>"Meta Totalmente Alcanzada"</formula>
    </cfRule>
    <cfRule type="cellIs" dxfId="1937" priority="1428" operator="equal">
      <formula>"Meta Parcialmente Alcanzada"</formula>
    </cfRule>
    <cfRule type="cellIs" dxfId="1936" priority="1429" operator="equal">
      <formula>"Ningunha Meta Alcanzada"</formula>
    </cfRule>
  </conditionalFormatting>
  <conditionalFormatting sqref="G38:G40">
    <cfRule type="cellIs" dxfId="1935" priority="1383" operator="equal">
      <formula>"Meta Conseguida"</formula>
    </cfRule>
    <cfRule type="cellIs" dxfId="1934" priority="1384" operator="equal">
      <formula>"Meta non Conseguida"</formula>
    </cfRule>
  </conditionalFormatting>
  <conditionalFormatting sqref="G38:G41">
    <cfRule type="cellIs" dxfId="1933" priority="1376" operator="equal">
      <formula>"Introducir resultado"</formula>
    </cfRule>
  </conditionalFormatting>
  <conditionalFormatting sqref="G41">
    <cfRule type="cellIs" dxfId="1932" priority="1377" operator="equal">
      <formula>"Indicador Completado"</formula>
    </cfRule>
    <cfRule type="cellIs" dxfId="1931" priority="1378" operator="equal">
      <formula>"Meta no Conseguida"</formula>
    </cfRule>
  </conditionalFormatting>
  <conditionalFormatting sqref="G46">
    <cfRule type="cellIs" dxfId="1930" priority="1424" operator="equal">
      <formula>"Meta Totalmente Alcanzada"</formula>
    </cfRule>
    <cfRule type="cellIs" dxfId="1929" priority="1426" operator="equal">
      <formula>"Ningunha Meta Alcanzada"</formula>
    </cfRule>
    <cfRule type="cellIs" dxfId="1928" priority="1425" operator="equal">
      <formula>"Meta Parcialmente Alcanzada"</formula>
    </cfRule>
  </conditionalFormatting>
  <conditionalFormatting sqref="G47">
    <cfRule type="cellIs" dxfId="1927" priority="1480" operator="equal">
      <formula>"Meta noN Conseguida"</formula>
    </cfRule>
  </conditionalFormatting>
  <conditionalFormatting sqref="G47:G53">
    <cfRule type="cellIs" dxfId="1926" priority="35" operator="equal">
      <formula>"Introducir resultado"</formula>
    </cfRule>
    <cfRule type="cellIs" dxfId="1925" priority="36" operator="equal">
      <formula>"Meta Conseguida"</formula>
    </cfRule>
  </conditionalFormatting>
  <conditionalFormatting sqref="G48:G53">
    <cfRule type="cellIs" dxfId="1924" priority="37" operator="equal">
      <formula>"Meta non Conseguida"</formula>
    </cfRule>
  </conditionalFormatting>
  <conditionalFormatting sqref="G54">
    <cfRule type="cellIs" dxfId="1923" priority="1423" operator="equal">
      <formula>"Ningunha Meta Alcanzada"</formula>
    </cfRule>
    <cfRule type="cellIs" dxfId="1922" priority="1421" operator="equal">
      <formula>"Meta Totalmente Alcanzada"</formula>
    </cfRule>
    <cfRule type="cellIs" dxfId="1921" priority="1422" operator="equal">
      <formula>"Meta Parcialmente Alcanzada"</formula>
    </cfRule>
  </conditionalFormatting>
  <conditionalFormatting sqref="G55:G58">
    <cfRule type="cellIs" dxfId="1920" priority="1432" operator="equal">
      <formula>"Meta non Conseguida"</formula>
    </cfRule>
    <cfRule type="cellIs" dxfId="1919" priority="1431" operator="equal">
      <formula>"Meta Conseguida"</formula>
    </cfRule>
    <cfRule type="cellIs" dxfId="1918" priority="1430" operator="equal">
      <formula>"Introducir resultado"</formula>
    </cfRule>
  </conditionalFormatting>
  <conditionalFormatting sqref="G59">
    <cfRule type="cellIs" dxfId="1917" priority="1458" operator="equal">
      <formula>"Meta Parcialmente Alcanzada"</formula>
    </cfRule>
    <cfRule type="cellIs" dxfId="1916" priority="1459" operator="equal">
      <formula>"Ningunha Meta Alcanzada"</formula>
    </cfRule>
    <cfRule type="cellIs" dxfId="1915" priority="1457" operator="equal">
      <formula>"Meta Totalmente Alcanzada"</formula>
    </cfRule>
  </conditionalFormatting>
  <conditionalFormatting sqref="G60:G64">
    <cfRule type="cellIs" dxfId="1914" priority="1158" operator="equal">
      <formula>"Meta non Conseguida"</formula>
    </cfRule>
    <cfRule type="cellIs" dxfId="1913" priority="1157" operator="equal">
      <formula>"Meta Conseguida"</formula>
    </cfRule>
    <cfRule type="cellIs" dxfId="1912" priority="1156" operator="equal">
      <formula>"Introducir resultado"</formula>
    </cfRule>
  </conditionalFormatting>
  <conditionalFormatting sqref="G65">
    <cfRule type="cellIs" dxfId="1911" priority="1450" operator="equal">
      <formula>"Ningunha Meta Alcanzada"</formula>
    </cfRule>
    <cfRule type="cellIs" dxfId="1910" priority="1448" operator="equal">
      <formula>"Meta Totalmente Alcanzada"</formula>
    </cfRule>
    <cfRule type="cellIs" dxfId="1909" priority="1449" operator="equal">
      <formula>"Meta Parcialmente Alcanzada"</formula>
    </cfRule>
  </conditionalFormatting>
  <conditionalFormatting sqref="G66:G69">
    <cfRule type="cellIs" dxfId="1908" priority="1371" operator="equal">
      <formula>"Meta Conseguida"</formula>
    </cfRule>
    <cfRule type="cellIs" dxfId="1907" priority="1372" operator="equal">
      <formula>"Meta non Conseguida"</formula>
    </cfRule>
  </conditionalFormatting>
  <conditionalFormatting sqref="G66:G74">
    <cfRule type="cellIs" dxfId="1906" priority="1141" operator="equal">
      <formula>"Introducir resultado"</formula>
    </cfRule>
  </conditionalFormatting>
  <conditionalFormatting sqref="G70">
    <cfRule type="cellIs" dxfId="1905" priority="1155" operator="equal">
      <formula>"Meta no Conseguida"</formula>
    </cfRule>
    <cfRule type="cellIs" dxfId="1904" priority="1154" operator="equal">
      <formula>"Indicador Completado"</formula>
    </cfRule>
  </conditionalFormatting>
  <conditionalFormatting sqref="G71">
    <cfRule type="cellIs" dxfId="1903" priority="1149" operator="equal">
      <formula>"Meta non Conseguida"</formula>
    </cfRule>
    <cfRule type="cellIs" dxfId="1902" priority="1148" operator="equal">
      <formula>"Meta Conseguida"</formula>
    </cfRule>
  </conditionalFormatting>
  <conditionalFormatting sqref="G72">
    <cfRule type="cellIs" dxfId="1901" priority="1152" operator="equal">
      <formula>"Meta no Conseguida"</formula>
    </cfRule>
    <cfRule type="cellIs" dxfId="1900" priority="1151" operator="equal">
      <formula>"Indicador Completado"</formula>
    </cfRule>
  </conditionalFormatting>
  <conditionalFormatting sqref="G73:G74">
    <cfRule type="cellIs" dxfId="1899" priority="1143" operator="equal">
      <formula>"Meta non Conseguida"</formula>
    </cfRule>
    <cfRule type="cellIs" dxfId="1898" priority="1142" operator="equal">
      <formula>"Meta Conseguida"</formula>
    </cfRule>
  </conditionalFormatting>
  <conditionalFormatting sqref="G75">
    <cfRule type="cellIs" dxfId="1897" priority="1437" operator="equal">
      <formula>"Meta Parcialmente Alcanzada"</formula>
    </cfRule>
    <cfRule type="cellIs" dxfId="1896" priority="1436" operator="equal">
      <formula>"Meta Totalmente Alcanzada"</formula>
    </cfRule>
    <cfRule type="cellIs" dxfId="1895" priority="1438" operator="equal">
      <formula>"Ningunha Meta Alcanzada"</formula>
    </cfRule>
  </conditionalFormatting>
  <conditionalFormatting sqref="G76:G81">
    <cfRule type="cellIs" dxfId="1894" priority="1135" operator="equal">
      <formula>"Introducir resultado"</formula>
    </cfRule>
    <cfRule type="cellIs" dxfId="1893" priority="1137" operator="equal">
      <formula>"Meta non Conseguida"</formula>
    </cfRule>
    <cfRule type="cellIs" dxfId="1892" priority="1136" operator="equal">
      <formula>"Meta Conseguida"</formula>
    </cfRule>
  </conditionalFormatting>
  <conditionalFormatting sqref="G82">
    <cfRule type="cellIs" dxfId="1891" priority="1330" operator="equal">
      <formula>"Ningunha Meta Alcanzada"</formula>
    </cfRule>
    <cfRule type="cellIs" dxfId="1890" priority="1329" operator="equal">
      <formula>"Meta Parcialmente Alcanzada"</formula>
    </cfRule>
    <cfRule type="cellIs" dxfId="1889" priority="1328" operator="equal">
      <formula>"Meta Totalmente Alcanzada"</formula>
    </cfRule>
  </conditionalFormatting>
  <conditionalFormatting sqref="G83:G86">
    <cfRule type="cellIs" dxfId="1888" priority="1323" operator="equal">
      <formula>"Meta Conseguida"</formula>
    </cfRule>
    <cfRule type="cellIs" dxfId="1887" priority="1324" operator="equal">
      <formula>"Meta non Conseguida"</formula>
    </cfRule>
  </conditionalFormatting>
  <conditionalFormatting sqref="G83:G88">
    <cfRule type="cellIs" dxfId="1886" priority="1117" operator="equal">
      <formula>"Introducir resultado"</formula>
    </cfRule>
  </conditionalFormatting>
  <conditionalFormatting sqref="G87:G88">
    <cfRule type="cellIs" dxfId="1885" priority="1119" operator="equal">
      <formula>"Meta no Conseguida"</formula>
    </cfRule>
    <cfRule type="cellIs" dxfId="1884" priority="1118" operator="equal">
      <formula>"Indicador Completado"</formula>
    </cfRule>
  </conditionalFormatting>
  <conditionalFormatting sqref="G92">
    <cfRule type="cellIs" dxfId="1883" priority="1290" operator="equal">
      <formula>"Meta Parcialmente Alcanzada"</formula>
    </cfRule>
    <cfRule type="cellIs" dxfId="1882" priority="1291" operator="equal">
      <formula>"Ningunha Meta Alcanzada"</formula>
    </cfRule>
    <cfRule type="cellIs" dxfId="1881" priority="1289" operator="equal">
      <formula>"Meta Totalmente Alcanzada"</formula>
    </cfRule>
  </conditionalFormatting>
  <conditionalFormatting sqref="J7">
    <cfRule type="cellIs" dxfId="1880" priority="261" operator="greaterThanOrEqual">
      <formula>I7</formula>
    </cfRule>
    <cfRule type="cellIs" dxfId="1879" priority="260" operator="lessThan">
      <formula>I7</formula>
    </cfRule>
    <cfRule type="cellIs" dxfId="1878" priority="259" operator="equal">
      <formula>0</formula>
    </cfRule>
  </conditionalFormatting>
  <conditionalFormatting sqref="J8">
    <cfRule type="cellIs" dxfId="1877" priority="234" operator="lessThan">
      <formula>I8</formula>
    </cfRule>
    <cfRule type="cellIs" dxfId="1876" priority="233" operator="greaterThanOrEqual">
      <formula>I8</formula>
    </cfRule>
    <cfRule type="cellIs" dxfId="1875" priority="232" operator="equal">
      <formula>0</formula>
    </cfRule>
  </conditionalFormatting>
  <conditionalFormatting sqref="J9">
    <cfRule type="cellIs" dxfId="1874" priority="248" operator="lessThan">
      <formula>I9</formula>
    </cfRule>
    <cfRule type="cellIs" dxfId="1873" priority="249" operator="greaterThanOrEqual">
      <formula>I9</formula>
    </cfRule>
  </conditionalFormatting>
  <conditionalFormatting sqref="J9:J11">
    <cfRule type="cellIs" dxfId="1872" priority="107" operator="equal">
      <formula>0</formula>
    </cfRule>
  </conditionalFormatting>
  <conditionalFormatting sqref="J10">
    <cfRule type="cellIs" dxfId="1871" priority="109" operator="greaterThanOrEqual">
      <formula>I10</formula>
    </cfRule>
    <cfRule type="cellIs" dxfId="1870" priority="108" operator="lessThan">
      <formula>I10</formula>
    </cfRule>
  </conditionalFormatting>
  <conditionalFormatting sqref="J11">
    <cfRule type="cellIs" dxfId="1869" priority="251" operator="lessThan">
      <formula>$E11</formula>
    </cfRule>
    <cfRule type="cellIs" dxfId="1868" priority="252" operator="greaterThanOrEqual">
      <formula>$E11</formula>
    </cfRule>
  </conditionalFormatting>
  <conditionalFormatting sqref="J12">
    <cfRule type="cellIs" dxfId="1867" priority="223" operator="equal">
      <formula>0</formula>
    </cfRule>
    <cfRule type="cellIs" dxfId="1866" priority="224" operator="greaterThanOrEqual">
      <formula>I12</formula>
    </cfRule>
    <cfRule type="cellIs" dxfId="1865" priority="225" operator="lessThan">
      <formula>I12</formula>
    </cfRule>
  </conditionalFormatting>
  <conditionalFormatting sqref="J13">
    <cfRule type="cellIs" dxfId="1864" priority="230" operator="lessThan">
      <formula>I13</formula>
    </cfRule>
    <cfRule type="cellIs" dxfId="1863" priority="231" operator="greaterThanOrEqual">
      <formula>I13</formula>
    </cfRule>
  </conditionalFormatting>
  <conditionalFormatting sqref="J13:J15">
    <cfRule type="cellIs" dxfId="1862" priority="113" operator="equal">
      <formula>0</formula>
    </cfRule>
  </conditionalFormatting>
  <conditionalFormatting sqref="J14">
    <cfRule type="cellIs" dxfId="1861" priority="114" operator="lessThan">
      <formula>I14</formula>
    </cfRule>
    <cfRule type="cellIs" dxfId="1860" priority="115" operator="greaterThanOrEqual">
      <formula>I14</formula>
    </cfRule>
  </conditionalFormatting>
  <conditionalFormatting sqref="J16">
    <cfRule type="cellIs" dxfId="1859" priority="243" operator="lessThan">
      <formula>I16</formula>
    </cfRule>
    <cfRule type="cellIs" dxfId="1858" priority="241" operator="equal">
      <formula>0</formula>
    </cfRule>
    <cfRule type="cellIs" dxfId="1857" priority="242" operator="greaterThanOrEqual">
      <formula>I16</formula>
    </cfRule>
  </conditionalFormatting>
  <conditionalFormatting sqref="J17">
    <cfRule type="cellIs" dxfId="1856" priority="245" operator="lessThan">
      <formula>I17</formula>
    </cfRule>
    <cfRule type="cellIs" dxfId="1855" priority="246" operator="greaterThanOrEqual">
      <formula>I17</formula>
    </cfRule>
  </conditionalFormatting>
  <conditionalFormatting sqref="J17:J18">
    <cfRule type="cellIs" dxfId="1854" priority="101" operator="equal">
      <formula>0</formula>
    </cfRule>
  </conditionalFormatting>
  <conditionalFormatting sqref="J18">
    <cfRule type="cellIs" dxfId="1853" priority="103" operator="greaterThanOrEqual">
      <formula>I18</formula>
    </cfRule>
    <cfRule type="cellIs" dxfId="1852" priority="102" operator="lessThan">
      <formula>I18</formula>
    </cfRule>
  </conditionalFormatting>
  <conditionalFormatting sqref="J20">
    <cfRule type="cellIs" dxfId="1851" priority="217" operator="equal">
      <formula>0</formula>
    </cfRule>
    <cfRule type="cellIs" dxfId="1850" priority="218" operator="greaterThanOrEqual">
      <formula>I20</formula>
    </cfRule>
    <cfRule type="cellIs" dxfId="1849" priority="219" operator="lessThan">
      <formula>I20</formula>
    </cfRule>
  </conditionalFormatting>
  <conditionalFormatting sqref="J21">
    <cfRule type="cellIs" dxfId="1848" priority="239" operator="lessThan">
      <formula>I21</formula>
    </cfRule>
    <cfRule type="cellIs" dxfId="1847" priority="240" operator="greaterThanOrEqual">
      <formula>I21</formula>
    </cfRule>
  </conditionalFormatting>
  <conditionalFormatting sqref="J21:J22">
    <cfRule type="cellIs" dxfId="1846" priority="95" operator="equal">
      <formula>0</formula>
    </cfRule>
  </conditionalFormatting>
  <conditionalFormatting sqref="J22">
    <cfRule type="cellIs" dxfId="1845" priority="96" operator="lessThan">
      <formula>I22</formula>
    </cfRule>
    <cfRule type="cellIs" dxfId="1844" priority="97" operator="greaterThanOrEqual">
      <formula>I22</formula>
    </cfRule>
  </conditionalFormatting>
  <conditionalFormatting sqref="J24">
    <cfRule type="cellIs" dxfId="1843" priority="937" operator="equal">
      <formula>0</formula>
    </cfRule>
    <cfRule type="cellIs" dxfId="1842" priority="938" operator="greaterThanOrEqual">
      <formula>I24</formula>
    </cfRule>
    <cfRule type="cellIs" dxfId="1841" priority="939" operator="lessThan">
      <formula>I24</formula>
    </cfRule>
  </conditionalFormatting>
  <conditionalFormatting sqref="J25">
    <cfRule type="cellIs" dxfId="1840" priority="926" operator="lessThan">
      <formula>I25</formula>
    </cfRule>
    <cfRule type="cellIs" dxfId="1839" priority="927" operator="greaterThanOrEqual">
      <formula>I25</formula>
    </cfRule>
    <cfRule type="cellIs" dxfId="1838" priority="925" operator="equal">
      <formula>0</formula>
    </cfRule>
  </conditionalFormatting>
  <conditionalFormatting sqref="J26">
    <cfRule type="cellIs" dxfId="1837" priority="930" operator="greaterThan">
      <formula>I26</formula>
    </cfRule>
    <cfRule type="cellIs" dxfId="1836" priority="928" operator="equal">
      <formula>0</formula>
    </cfRule>
    <cfRule type="cellIs" dxfId="1835" priority="929" operator="lessThanOrEqual">
      <formula>I26</formula>
    </cfRule>
  </conditionalFormatting>
  <conditionalFormatting sqref="J27:J30">
    <cfRule type="cellIs" dxfId="1834" priority="915" operator="greaterThanOrEqual">
      <formula>$E27</formula>
    </cfRule>
    <cfRule type="cellIs" dxfId="1833" priority="914" operator="lessThan">
      <formula>$E27</formula>
    </cfRule>
    <cfRule type="cellIs" dxfId="1832" priority="913" operator="equal">
      <formula>0</formula>
    </cfRule>
  </conditionalFormatting>
  <conditionalFormatting sqref="J32">
    <cfRule type="cellIs" dxfId="1831" priority="1019" operator="lessThan">
      <formula>I32</formula>
    </cfRule>
    <cfRule type="cellIs" dxfId="1830" priority="1020" operator="greaterThanOrEqual">
      <formula>I32</formula>
    </cfRule>
  </conditionalFormatting>
  <conditionalFormatting sqref="J32:J33">
    <cfRule type="cellIs" dxfId="1829" priority="1018" operator="equal">
      <formula>0</formula>
    </cfRule>
  </conditionalFormatting>
  <conditionalFormatting sqref="J33">
    <cfRule type="cellIs" dxfId="1828" priority="1022" operator="lessThan">
      <formula>I33</formula>
    </cfRule>
    <cfRule type="cellIs" dxfId="1827" priority="1023" operator="greaterThanOrEqual">
      <formula>I33</formula>
    </cfRule>
  </conditionalFormatting>
  <conditionalFormatting sqref="J35">
    <cfRule type="cellIs" dxfId="1826" priority="1017" operator="greaterThanOrEqual">
      <formula>I35</formula>
    </cfRule>
    <cfRule type="cellIs" dxfId="1825" priority="1016" operator="lessThan">
      <formula>I35</formula>
    </cfRule>
  </conditionalFormatting>
  <conditionalFormatting sqref="J35:J36">
    <cfRule type="cellIs" dxfId="1824" priority="1009" operator="equal">
      <formula>0</formula>
    </cfRule>
  </conditionalFormatting>
  <conditionalFormatting sqref="J36">
    <cfRule type="cellIs" dxfId="1823" priority="1010" operator="lessThan">
      <formula>I36</formula>
    </cfRule>
    <cfRule type="cellIs" dxfId="1822" priority="1011" operator="greaterThanOrEqual">
      <formula>I36</formula>
    </cfRule>
  </conditionalFormatting>
  <conditionalFormatting sqref="J37">
    <cfRule type="cellIs" dxfId="1821" priority="1101" operator="greaterThanOrEqual">
      <formula>$E37</formula>
    </cfRule>
    <cfRule type="cellIs" dxfId="1820" priority="1099" operator="equal">
      <formula>0</formula>
    </cfRule>
    <cfRule type="cellIs" dxfId="1819" priority="1100" operator="lessThan">
      <formula>$E37</formula>
    </cfRule>
  </conditionalFormatting>
  <conditionalFormatting sqref="J38:J40">
    <cfRule type="cellIs" dxfId="1818" priority="999" operator="greaterThanOrEqual">
      <formula>I38</formula>
    </cfRule>
    <cfRule type="cellIs" dxfId="1817" priority="998" operator="lessThan">
      <formula>I38</formula>
    </cfRule>
    <cfRule type="cellIs" dxfId="1816" priority="997" operator="equal">
      <formula>0</formula>
    </cfRule>
  </conditionalFormatting>
  <conditionalFormatting sqref="J46">
    <cfRule type="cellIs" dxfId="1815" priority="1094" operator="lessThan">
      <formula>I46</formula>
    </cfRule>
    <cfRule type="cellIs" dxfId="1814" priority="1095" operator="greaterThanOrEqual">
      <formula>I46</formula>
    </cfRule>
    <cfRule type="cellIs" dxfId="1813" priority="1093" operator="equal">
      <formula>0</formula>
    </cfRule>
  </conditionalFormatting>
  <conditionalFormatting sqref="J47:J51">
    <cfRule type="cellIs" dxfId="1812" priority="62" operator="equal">
      <formula>0</formula>
    </cfRule>
    <cfRule type="cellIs" dxfId="1811" priority="63" operator="lessThan">
      <formula>I47</formula>
    </cfRule>
    <cfRule type="cellIs" dxfId="1810" priority="64" operator="greaterThanOrEqual">
      <formula>I47</formula>
    </cfRule>
  </conditionalFormatting>
  <conditionalFormatting sqref="J50:J51">
    <cfRule type="cellIs" dxfId="1809" priority="26" operator="equal">
      <formula>0</formula>
    </cfRule>
    <cfRule type="cellIs" dxfId="1808" priority="27" operator="lessThan">
      <formula>I50</formula>
    </cfRule>
    <cfRule type="cellIs" dxfId="1807" priority="28" operator="greaterThanOrEqual">
      <formula>I50</formula>
    </cfRule>
  </conditionalFormatting>
  <conditionalFormatting sqref="J52:J53">
    <cfRule type="cellIs" dxfId="1806" priority="991" operator="equal">
      <formula>0</formula>
    </cfRule>
    <cfRule type="cellIs" dxfId="1805" priority="993" operator="greaterThan">
      <formula>I52</formula>
    </cfRule>
    <cfRule type="cellIs" dxfId="1804" priority="992" operator="lessThanOrEqual">
      <formula>I52</formula>
    </cfRule>
  </conditionalFormatting>
  <conditionalFormatting sqref="J54">
    <cfRule type="cellIs" dxfId="1803" priority="1082" operator="lessThan">
      <formula>$E54</formula>
    </cfRule>
    <cfRule type="cellIs" dxfId="1802" priority="1081" operator="equal">
      <formula>0</formula>
    </cfRule>
    <cfRule type="cellIs" dxfId="1801" priority="1083" operator="greaterThanOrEqual">
      <formula>$E54</formula>
    </cfRule>
  </conditionalFormatting>
  <conditionalFormatting sqref="J55:J58">
    <cfRule type="cellIs" dxfId="1800" priority="852" operator="greaterThanOrEqual">
      <formula>I55</formula>
    </cfRule>
    <cfRule type="cellIs" dxfId="1799" priority="851" operator="lessThan">
      <formula>I55</formula>
    </cfRule>
    <cfRule type="cellIs" dxfId="1798" priority="850" operator="equal">
      <formula>0</formula>
    </cfRule>
  </conditionalFormatting>
  <conditionalFormatting sqref="J59">
    <cfRule type="cellIs" dxfId="1797" priority="1073" operator="lessThan">
      <formula>I59</formula>
    </cfRule>
    <cfRule type="cellIs" dxfId="1796" priority="1074" operator="greaterThanOrEqual">
      <formula>I59</formula>
    </cfRule>
    <cfRule type="cellIs" dxfId="1795" priority="1072" operator="equal">
      <formula>0</formula>
    </cfRule>
  </conditionalFormatting>
  <conditionalFormatting sqref="J60:J63">
    <cfRule type="cellIs" dxfId="1794" priority="822" operator="greaterThanOrEqual">
      <formula>I60</formula>
    </cfRule>
    <cfRule type="cellIs" dxfId="1793" priority="821" operator="lessThan">
      <formula>I60</formula>
    </cfRule>
  </conditionalFormatting>
  <conditionalFormatting sqref="J60:J64">
    <cfRule type="cellIs" dxfId="1792" priority="820" operator="equal">
      <formula>0</formula>
    </cfRule>
  </conditionalFormatting>
  <conditionalFormatting sqref="J64">
    <cfRule type="cellIs" dxfId="1791" priority="1032" operator="greaterThanOrEqual">
      <formula>I64</formula>
    </cfRule>
    <cfRule type="cellIs" dxfId="1790" priority="1031" operator="lessThan">
      <formula>I64</formula>
    </cfRule>
  </conditionalFormatting>
  <conditionalFormatting sqref="J65">
    <cfRule type="cellIs" dxfId="1789" priority="1063" operator="equal">
      <formula>0</formula>
    </cfRule>
    <cfRule type="cellIs" dxfId="1788" priority="1064" operator="lessThan">
      <formula>$E65</formula>
    </cfRule>
    <cfRule type="cellIs" dxfId="1787" priority="1065" operator="greaterThanOrEqual">
      <formula>$E65</formula>
    </cfRule>
  </conditionalFormatting>
  <conditionalFormatting sqref="J66:J69">
    <cfRule type="cellIs" dxfId="1786" priority="839" operator="lessThan">
      <formula>I66</formula>
    </cfRule>
    <cfRule type="cellIs" dxfId="1785" priority="840" operator="greaterThanOrEqual">
      <formula>I66</formula>
    </cfRule>
    <cfRule type="cellIs" dxfId="1784" priority="838" operator="equal">
      <formula>0</formula>
    </cfRule>
  </conditionalFormatting>
  <conditionalFormatting sqref="J71">
    <cfRule type="cellIs" dxfId="1783" priority="747" operator="equal">
      <formula>0</formula>
    </cfRule>
    <cfRule type="cellIs" dxfId="1782" priority="748" operator="lessThan">
      <formula>I71</formula>
    </cfRule>
    <cfRule type="cellIs" dxfId="1781" priority="749" operator="greaterThanOrEqual">
      <formula>I71</formula>
    </cfRule>
  </conditionalFormatting>
  <conditionalFormatting sqref="J73:J74">
    <cfRule type="cellIs" dxfId="1780" priority="741" operator="equal">
      <formula>0</formula>
    </cfRule>
    <cfRule type="cellIs" dxfId="1779" priority="742" operator="lessThan">
      <formula>I73</formula>
    </cfRule>
    <cfRule type="cellIs" dxfId="1778" priority="743" operator="greaterThanOrEqual">
      <formula>I73</formula>
    </cfRule>
  </conditionalFormatting>
  <conditionalFormatting sqref="J75">
    <cfRule type="cellIs" dxfId="1777" priority="1053" operator="greaterThanOrEqual">
      <formula>$E75</formula>
    </cfRule>
    <cfRule type="cellIs" dxfId="1776" priority="1052" operator="lessThan">
      <formula>$E75</formula>
    </cfRule>
    <cfRule type="cellIs" dxfId="1775" priority="1051" operator="equal">
      <formula>0</formula>
    </cfRule>
  </conditionalFormatting>
  <conditionalFormatting sqref="J76:J79">
    <cfRule type="cellIs" dxfId="1774" priority="966" operator="greaterThanOrEqual">
      <formula>I76</formula>
    </cfRule>
    <cfRule type="cellIs" dxfId="1773" priority="965" operator="lessThan">
      <formula>I76</formula>
    </cfRule>
  </conditionalFormatting>
  <conditionalFormatting sqref="J76:J81">
    <cfRule type="cellIs" dxfId="1772" priority="738" operator="equal">
      <formula>0</formula>
    </cfRule>
  </conditionalFormatting>
  <conditionalFormatting sqref="J80">
    <cfRule type="cellIs" dxfId="1771" priority="751" operator="lessThan">
      <formula>I80</formula>
    </cfRule>
    <cfRule type="cellIs" dxfId="1770" priority="752" operator="greaterThanOrEqual">
      <formula>I80</formula>
    </cfRule>
  </conditionalFormatting>
  <conditionalFormatting sqref="J81">
    <cfRule type="cellIs" dxfId="1769" priority="739" operator="lessThan">
      <formula>I81</formula>
    </cfRule>
    <cfRule type="cellIs" dxfId="1768" priority="740" operator="greaterThanOrEqual">
      <formula>I81</formula>
    </cfRule>
  </conditionalFormatting>
  <conditionalFormatting sqref="J82">
    <cfRule type="cellIs" dxfId="1767" priority="945" operator="greaterThanOrEqual">
      <formula>$E82</formula>
    </cfRule>
    <cfRule type="cellIs" dxfId="1766" priority="944" operator="lessThan">
      <formula>$E82</formula>
    </cfRule>
    <cfRule type="cellIs" dxfId="1765" priority="943" operator="equal">
      <formula>0</formula>
    </cfRule>
  </conditionalFormatting>
  <conditionalFormatting sqref="J83:J86">
    <cfRule type="cellIs" dxfId="1764" priority="826" operator="equal">
      <formula>0</formula>
    </cfRule>
    <cfRule type="cellIs" dxfId="1763" priority="828" operator="greaterThanOrEqual">
      <formula>I83</formula>
    </cfRule>
    <cfRule type="cellIs" dxfId="1762" priority="827" operator="lessThan">
      <formula>I83</formula>
    </cfRule>
  </conditionalFormatting>
  <conditionalFormatting sqref="J92">
    <cfRule type="cellIs" dxfId="1761" priority="911" operator="lessThan">
      <formula>I92</formula>
    </cfRule>
    <cfRule type="cellIs" dxfId="1760" priority="912" operator="greaterThanOrEqual">
      <formula>I92</formula>
    </cfRule>
    <cfRule type="cellIs" dxfId="1759" priority="910" operator="equal">
      <formula>0</formula>
    </cfRule>
  </conditionalFormatting>
  <conditionalFormatting sqref="J93:J102 N93:N102 F95 F97:F102">
    <cfRule type="cellIs" dxfId="1758" priority="1116" operator="greaterThanOrEqual">
      <formula>E93</formula>
    </cfRule>
    <cfRule type="cellIs" dxfId="1757" priority="1115" operator="lessThan">
      <formula>E93</formula>
    </cfRule>
  </conditionalFormatting>
  <conditionalFormatting sqref="J93:J102 N93:N102">
    <cfRule type="cellIs" dxfId="1756" priority="1114" operator="equal">
      <formula>0</formula>
    </cfRule>
  </conditionalFormatting>
  <conditionalFormatting sqref="K7">
    <cfRule type="cellIs" dxfId="1755" priority="214" operator="equal">
      <formula>"Introducir resultado"</formula>
    </cfRule>
    <cfRule type="cellIs" dxfId="1754" priority="215" operator="equal">
      <formula>"Meta Conseguida"</formula>
    </cfRule>
    <cfRule type="cellIs" dxfId="1753" priority="216" operator="equal">
      <formula>"Meta non Conseguida"</formula>
    </cfRule>
  </conditionalFormatting>
  <conditionalFormatting sqref="K8">
    <cfRule type="cellIs" dxfId="1752" priority="236" operator="equal">
      <formula>"Meta Parcialmente Alcanzada"</formula>
    </cfRule>
    <cfRule type="cellIs" dxfId="1751" priority="237" operator="equal">
      <formula>"Ningunha Meta Alcanzada"</formula>
    </cfRule>
    <cfRule type="cellIs" dxfId="1750" priority="235" operator="equal">
      <formula>"Meta Totalmente Alcanzada"</formula>
    </cfRule>
  </conditionalFormatting>
  <conditionalFormatting sqref="K9:K10">
    <cfRule type="cellIs" dxfId="1749" priority="213" operator="equal">
      <formula>"Meta non Conseguida"</formula>
    </cfRule>
    <cfRule type="cellIs" dxfId="1748" priority="212" operator="equal">
      <formula>"Meta Conseguida"</formula>
    </cfRule>
    <cfRule type="cellIs" dxfId="1747" priority="211" operator="equal">
      <formula>"Introducir resultado"</formula>
    </cfRule>
  </conditionalFormatting>
  <conditionalFormatting sqref="K12">
    <cfRule type="cellIs" dxfId="1746" priority="226" operator="equal">
      <formula>"Meta Totalmente Alcanzada"</formula>
    </cfRule>
    <cfRule type="cellIs" dxfId="1745" priority="227" operator="equal">
      <formula>"Meta Parcialmente Alcanzada"</formula>
    </cfRule>
    <cfRule type="cellIs" dxfId="1744" priority="228" operator="equal">
      <formula>"Ningunha Meta Alcanzada"</formula>
    </cfRule>
  </conditionalFormatting>
  <conditionalFormatting sqref="K13:K14">
    <cfRule type="cellIs" dxfId="1743" priority="206" operator="equal">
      <formula>"Meta Conseguida"</formula>
    </cfRule>
    <cfRule type="cellIs" dxfId="1742" priority="207" operator="equal">
      <formula>"Meta non Conseguida"</formula>
    </cfRule>
  </conditionalFormatting>
  <conditionalFormatting sqref="K13:K15">
    <cfRule type="cellIs" dxfId="1741" priority="201" operator="equal">
      <formula>"Introducir resultado"</formula>
    </cfRule>
  </conditionalFormatting>
  <conditionalFormatting sqref="K15">
    <cfRule type="cellIs" dxfId="1740" priority="202" operator="equal">
      <formula>"Resultado Introducido"</formula>
    </cfRule>
    <cfRule type="cellIs" dxfId="1739" priority="203" operator="equal">
      <formula>"Meta no Conseguida"</formula>
    </cfRule>
  </conditionalFormatting>
  <conditionalFormatting sqref="K16">
    <cfRule type="cellIs" dxfId="1738" priority="253" operator="equal">
      <formula>"Meta Totalmente Alcanzada"</formula>
    </cfRule>
    <cfRule type="cellIs" dxfId="1737" priority="255" operator="equal">
      <formula>"Ningunha Meta Alcanzada"</formula>
    </cfRule>
    <cfRule type="cellIs" dxfId="1736" priority="254" operator="equal">
      <formula>"Meta Parcialmente Alcanzada"</formula>
    </cfRule>
  </conditionalFormatting>
  <conditionalFormatting sqref="K17:K18">
    <cfRule type="cellIs" dxfId="1735" priority="197" operator="equal">
      <formula>"Meta non Conseguida"</formula>
    </cfRule>
    <cfRule type="cellIs" dxfId="1734" priority="195" operator="equal">
      <formula>"Introducir resultado"</formula>
    </cfRule>
    <cfRule type="cellIs" dxfId="1733" priority="196" operator="equal">
      <formula>"Meta Conseguida"</formula>
    </cfRule>
  </conditionalFormatting>
  <conditionalFormatting sqref="K20">
    <cfRule type="cellIs" dxfId="1732" priority="220" operator="equal">
      <formula>"Meta Totalmente Alcanzada"</formula>
    </cfRule>
    <cfRule type="cellIs" dxfId="1731" priority="221" operator="equal">
      <formula>"Meta Parcialmente Alcanzada"</formula>
    </cfRule>
    <cfRule type="cellIs" dxfId="1730" priority="222" operator="equal">
      <formula>"Ningunha Meta Alcanzada"</formula>
    </cfRule>
  </conditionalFormatting>
  <conditionalFormatting sqref="K21:K22">
    <cfRule type="cellIs" dxfId="1729" priority="190" operator="equal">
      <formula>"Meta Conseguida"</formula>
    </cfRule>
    <cfRule type="cellIs" dxfId="1728" priority="189" operator="equal">
      <formula>"Introducir resultado"</formula>
    </cfRule>
    <cfRule type="cellIs" dxfId="1727" priority="191" operator="equal">
      <formula>"Meta non Conseguida"</formula>
    </cfRule>
  </conditionalFormatting>
  <conditionalFormatting sqref="K24">
    <cfRule type="cellIs" dxfId="1726" priority="936" operator="equal">
      <formula>"Ningunha Meta Alcanzada"</formula>
    </cfRule>
    <cfRule type="cellIs" dxfId="1725" priority="934" operator="equal">
      <formula>"Meta Totalmente Alcanzada"</formula>
    </cfRule>
    <cfRule type="cellIs" dxfId="1724" priority="935" operator="equal">
      <formula>"Meta Parcialmente Alcanzada"</formula>
    </cfRule>
  </conditionalFormatting>
  <conditionalFormatting sqref="K25:K30">
    <cfRule type="cellIs" dxfId="1723" priority="783" operator="equal">
      <formula>"Introducir resultado"</formula>
    </cfRule>
    <cfRule type="cellIs" dxfId="1722" priority="784" operator="equal">
      <formula>"Meta Conseguida"</formula>
    </cfRule>
    <cfRule type="cellIs" dxfId="1721" priority="785" operator="equal">
      <formula>"Meta non Conseguida"</formula>
    </cfRule>
  </conditionalFormatting>
  <conditionalFormatting sqref="K32:K33">
    <cfRule type="cellIs" dxfId="1720" priority="780" operator="equal">
      <formula>"Introducir resultado"</formula>
    </cfRule>
    <cfRule type="cellIs" dxfId="1719" priority="781" operator="equal">
      <formula>"Meta Conseguida"</formula>
    </cfRule>
    <cfRule type="cellIs" dxfId="1718" priority="782" operator="equal">
      <formula>"Meta non Conseguida"</formula>
    </cfRule>
  </conditionalFormatting>
  <conditionalFormatting sqref="K35:K36">
    <cfRule type="cellIs" dxfId="1717" priority="791" operator="equal">
      <formula>"Meta non Conseguida"</formula>
    </cfRule>
    <cfRule type="cellIs" dxfId="1716" priority="790" operator="equal">
      <formula>"Meta Conseguida"</formula>
    </cfRule>
    <cfRule type="cellIs" dxfId="1715" priority="789" operator="equal">
      <formula>"Introducir resultado"</formula>
    </cfRule>
  </conditionalFormatting>
  <conditionalFormatting sqref="K37">
    <cfRule type="cellIs" dxfId="1714" priority="1047" operator="equal">
      <formula>"Ningunha Meta Alcanzada"</formula>
    </cfRule>
    <cfRule type="cellIs" dxfId="1713" priority="1046" operator="equal">
      <formula>"Meta Parcialmente Alcanzada"</formula>
    </cfRule>
    <cfRule type="cellIs" dxfId="1712" priority="1045" operator="equal">
      <formula>"Meta Totalmente Alcanzada"</formula>
    </cfRule>
  </conditionalFormatting>
  <conditionalFormatting sqref="K38:K40">
    <cfRule type="cellIs" dxfId="1711" priority="1002" operator="equal">
      <formula>"Meta non Conseguida"</formula>
    </cfRule>
    <cfRule type="cellIs" dxfId="1710" priority="1001" operator="equal">
      <formula>"Meta Conseguida"</formula>
    </cfRule>
  </conditionalFormatting>
  <conditionalFormatting sqref="K38:K41">
    <cfRule type="cellIs" dxfId="1709" priority="994" operator="equal">
      <formula>"Introducir resultado"</formula>
    </cfRule>
  </conditionalFormatting>
  <conditionalFormatting sqref="K41">
    <cfRule type="cellIs" dxfId="1708" priority="996" operator="equal">
      <formula>"Meta no Conseguida"</formula>
    </cfRule>
    <cfRule type="cellIs" dxfId="1707" priority="995" operator="equal">
      <formula>"Indicador Completado"</formula>
    </cfRule>
  </conditionalFormatting>
  <conditionalFormatting sqref="K46">
    <cfRule type="cellIs" dxfId="1706" priority="1042" operator="equal">
      <formula>"Meta Totalmente Alcanzada"</formula>
    </cfRule>
    <cfRule type="cellIs" dxfId="1705" priority="1044" operator="equal">
      <formula>"Ningunha Meta Alcanzada"</formula>
    </cfRule>
    <cfRule type="cellIs" dxfId="1704" priority="1043" operator="equal">
      <formula>"Meta Parcialmente Alcanzada"</formula>
    </cfRule>
  </conditionalFormatting>
  <conditionalFormatting sqref="K47">
    <cfRule type="cellIs" dxfId="1703" priority="1098" operator="equal">
      <formula>"Meta noN Conseguida"</formula>
    </cfRule>
  </conditionalFormatting>
  <conditionalFormatting sqref="K47:K53">
    <cfRule type="cellIs" dxfId="1702" priority="29" operator="equal">
      <formula>"Introducir resultado"</formula>
    </cfRule>
    <cfRule type="cellIs" dxfId="1701" priority="30" operator="equal">
      <formula>"Meta Conseguida"</formula>
    </cfRule>
  </conditionalFormatting>
  <conditionalFormatting sqref="K48:K53">
    <cfRule type="cellIs" dxfId="1700" priority="31" operator="equal">
      <formula>"Meta non Conseguida"</formula>
    </cfRule>
  </conditionalFormatting>
  <conditionalFormatting sqref="K54">
    <cfRule type="cellIs" dxfId="1699" priority="1039" operator="equal">
      <formula>"Meta Totalmente Alcanzada"</formula>
    </cfRule>
    <cfRule type="cellIs" dxfId="1698" priority="1040" operator="equal">
      <formula>"Meta Parcialmente Alcanzada"</formula>
    </cfRule>
    <cfRule type="cellIs" dxfId="1697" priority="1041" operator="equal">
      <formula>"Ningunha Meta Alcanzada"</formula>
    </cfRule>
  </conditionalFormatting>
  <conditionalFormatting sqref="K55:K58">
    <cfRule type="cellIs" dxfId="1696" priority="1050" operator="equal">
      <formula>"Meta non Conseguida"</formula>
    </cfRule>
    <cfRule type="cellIs" dxfId="1695" priority="1049" operator="equal">
      <formula>"Meta Conseguida"</formula>
    </cfRule>
    <cfRule type="cellIs" dxfId="1694" priority="1048" operator="equal">
      <formula>"Introducir resultado"</formula>
    </cfRule>
  </conditionalFormatting>
  <conditionalFormatting sqref="K59">
    <cfRule type="cellIs" dxfId="1693" priority="1077" operator="equal">
      <formula>"Ningunha Meta Alcanzada"</formula>
    </cfRule>
    <cfRule type="cellIs" dxfId="1692" priority="1076" operator="equal">
      <formula>"Meta Parcialmente Alcanzada"</formula>
    </cfRule>
    <cfRule type="cellIs" dxfId="1691" priority="1075" operator="equal">
      <formula>"Meta Totalmente Alcanzada"</formula>
    </cfRule>
  </conditionalFormatting>
  <conditionalFormatting sqref="K60:K64">
    <cfRule type="cellIs" dxfId="1690" priority="775" operator="equal">
      <formula>"Meta Conseguida"</formula>
    </cfRule>
    <cfRule type="cellIs" dxfId="1689" priority="776" operator="equal">
      <formula>"Meta non Conseguida"</formula>
    </cfRule>
    <cfRule type="cellIs" dxfId="1688" priority="774" operator="equal">
      <formula>"Introducir resultado"</formula>
    </cfRule>
  </conditionalFormatting>
  <conditionalFormatting sqref="K65">
    <cfRule type="cellIs" dxfId="1687" priority="1067" operator="equal">
      <formula>"Meta Parcialmente Alcanzada"</formula>
    </cfRule>
    <cfRule type="cellIs" dxfId="1686" priority="1068" operator="equal">
      <formula>"Ningunha Meta Alcanzada"</formula>
    </cfRule>
    <cfRule type="cellIs" dxfId="1685" priority="1066" operator="equal">
      <formula>"Meta Totalmente Alcanzada"</formula>
    </cfRule>
  </conditionalFormatting>
  <conditionalFormatting sqref="K66:K69">
    <cfRule type="cellIs" dxfId="1684" priority="990" operator="equal">
      <formula>"Meta non Conseguida"</formula>
    </cfRule>
    <cfRule type="cellIs" dxfId="1683" priority="989" operator="equal">
      <formula>"Meta Conseguida"</formula>
    </cfRule>
  </conditionalFormatting>
  <conditionalFormatting sqref="K66:K74">
    <cfRule type="cellIs" dxfId="1682" priority="759" operator="equal">
      <formula>"Introducir resultado"</formula>
    </cfRule>
  </conditionalFormatting>
  <conditionalFormatting sqref="K70">
    <cfRule type="cellIs" dxfId="1681" priority="773" operator="equal">
      <formula>"Meta no Conseguida"</formula>
    </cfRule>
    <cfRule type="cellIs" dxfId="1680" priority="772" operator="equal">
      <formula>"Indicador Completado"</formula>
    </cfRule>
  </conditionalFormatting>
  <conditionalFormatting sqref="K71">
    <cfRule type="cellIs" dxfId="1679" priority="767" operator="equal">
      <formula>"Meta non Conseguida"</formula>
    </cfRule>
    <cfRule type="cellIs" dxfId="1678" priority="766" operator="equal">
      <formula>"Meta Conseguida"</formula>
    </cfRule>
  </conditionalFormatting>
  <conditionalFormatting sqref="K72">
    <cfRule type="cellIs" dxfId="1677" priority="770" operator="equal">
      <formula>"Meta no Conseguida"</formula>
    </cfRule>
    <cfRule type="cellIs" dxfId="1676" priority="769" operator="equal">
      <formula>"Indicador Completado"</formula>
    </cfRule>
  </conditionalFormatting>
  <conditionalFormatting sqref="K73:K74">
    <cfRule type="cellIs" dxfId="1675" priority="761" operator="equal">
      <formula>"Meta non Conseguida"</formula>
    </cfRule>
    <cfRule type="cellIs" dxfId="1674" priority="760" operator="equal">
      <formula>"Meta Conseguida"</formula>
    </cfRule>
  </conditionalFormatting>
  <conditionalFormatting sqref="K75">
    <cfRule type="cellIs" dxfId="1673" priority="1056" operator="equal">
      <formula>"Ningunha Meta Alcanzada"</formula>
    </cfRule>
    <cfRule type="cellIs" dxfId="1672" priority="1055" operator="equal">
      <formula>"Meta Parcialmente Alcanzada"</formula>
    </cfRule>
    <cfRule type="cellIs" dxfId="1671" priority="1054" operator="equal">
      <formula>"Meta Totalmente Alcanzada"</formula>
    </cfRule>
  </conditionalFormatting>
  <conditionalFormatting sqref="K76:K81">
    <cfRule type="cellIs" dxfId="1670" priority="755" operator="equal">
      <formula>"Meta non Conseguida"</formula>
    </cfRule>
    <cfRule type="cellIs" dxfId="1669" priority="754" operator="equal">
      <formula>"Meta Conseguida"</formula>
    </cfRule>
    <cfRule type="cellIs" dxfId="1668" priority="753" operator="equal">
      <formula>"Introducir resultado"</formula>
    </cfRule>
  </conditionalFormatting>
  <conditionalFormatting sqref="K82">
    <cfRule type="cellIs" dxfId="1667" priority="947" operator="equal">
      <formula>"Meta Parcialmente Alcanzada"</formula>
    </cfRule>
    <cfRule type="cellIs" dxfId="1666" priority="946" operator="equal">
      <formula>"Meta Totalmente Alcanzada"</formula>
    </cfRule>
    <cfRule type="cellIs" dxfId="1665" priority="948" operator="equal">
      <formula>"Ningunha Meta Alcanzada"</formula>
    </cfRule>
  </conditionalFormatting>
  <conditionalFormatting sqref="K83:K86">
    <cfRule type="cellIs" dxfId="1664" priority="942" operator="equal">
      <formula>"Meta non Conseguida"</formula>
    </cfRule>
    <cfRule type="cellIs" dxfId="1663" priority="941" operator="equal">
      <formula>"Meta Conseguida"</formula>
    </cfRule>
  </conditionalFormatting>
  <conditionalFormatting sqref="K83:K88">
    <cfRule type="cellIs" dxfId="1662" priority="735" operator="equal">
      <formula>"Introducir resultado"</formula>
    </cfRule>
  </conditionalFormatting>
  <conditionalFormatting sqref="K87:K88">
    <cfRule type="cellIs" dxfId="1661" priority="737" operator="equal">
      <formula>"Meta no Conseguida"</formula>
    </cfRule>
    <cfRule type="cellIs" dxfId="1660" priority="736" operator="equal">
      <formula>"Indicador Completado"</formula>
    </cfRule>
  </conditionalFormatting>
  <conditionalFormatting sqref="K92">
    <cfRule type="cellIs" dxfId="1659" priority="907" operator="equal">
      <formula>"Meta Totalmente Alcanzada"</formula>
    </cfRule>
    <cfRule type="cellIs" dxfId="1658" priority="908" operator="equal">
      <formula>"Meta Parcialmente Alcanzada"</formula>
    </cfRule>
    <cfRule type="cellIs" dxfId="1657" priority="909" operator="equal">
      <formula>"Ningunha Meta Alcanzada"</formula>
    </cfRule>
  </conditionalFormatting>
  <conditionalFormatting sqref="N7">
    <cfRule type="cellIs" dxfId="1656" priority="188" operator="greaterThanOrEqual">
      <formula>M7</formula>
    </cfRule>
    <cfRule type="cellIs" dxfId="1655" priority="187" operator="lessThan">
      <formula>M7</formula>
    </cfRule>
    <cfRule type="cellIs" dxfId="1654" priority="186" operator="equal">
      <formula>0</formula>
    </cfRule>
  </conditionalFormatting>
  <conditionalFormatting sqref="N8">
    <cfRule type="cellIs" dxfId="1653" priority="160" operator="greaterThanOrEqual">
      <formula>M8</formula>
    </cfRule>
    <cfRule type="cellIs" dxfId="1652" priority="161" operator="lessThan">
      <formula>M8</formula>
    </cfRule>
    <cfRule type="cellIs" dxfId="1651" priority="159" operator="equal">
      <formula>0</formula>
    </cfRule>
  </conditionalFormatting>
  <conditionalFormatting sqref="N9">
    <cfRule type="cellIs" dxfId="1650" priority="175" operator="lessThan">
      <formula>M9</formula>
    </cfRule>
    <cfRule type="cellIs" dxfId="1649" priority="176" operator="greaterThanOrEqual">
      <formula>M9</formula>
    </cfRule>
  </conditionalFormatting>
  <conditionalFormatting sqref="N9:N11">
    <cfRule type="cellIs" dxfId="1648" priority="104" operator="equal">
      <formula>0</formula>
    </cfRule>
  </conditionalFormatting>
  <conditionalFormatting sqref="N10">
    <cfRule type="cellIs" dxfId="1647" priority="106" operator="greaterThanOrEqual">
      <formula>M10</formula>
    </cfRule>
    <cfRule type="cellIs" dxfId="1646" priority="105" operator="lessThan">
      <formula>M10</formula>
    </cfRule>
  </conditionalFormatting>
  <conditionalFormatting sqref="N11">
    <cfRule type="cellIs" dxfId="1645" priority="179" operator="greaterThanOrEqual">
      <formula>$E11</formula>
    </cfRule>
    <cfRule type="cellIs" dxfId="1644" priority="178" operator="lessThan">
      <formula>$E11</formula>
    </cfRule>
  </conditionalFormatting>
  <conditionalFormatting sqref="N12">
    <cfRule type="cellIs" dxfId="1643" priority="150" operator="equal">
      <formula>0</formula>
    </cfRule>
    <cfRule type="cellIs" dxfId="1642" priority="151" operator="greaterThanOrEqual">
      <formula>M12</formula>
    </cfRule>
    <cfRule type="cellIs" dxfId="1641" priority="152" operator="lessThan">
      <formula>M12</formula>
    </cfRule>
  </conditionalFormatting>
  <conditionalFormatting sqref="N13">
    <cfRule type="cellIs" dxfId="1640" priority="157" operator="lessThan">
      <formula>M13</formula>
    </cfRule>
    <cfRule type="cellIs" dxfId="1639" priority="158" operator="greaterThanOrEqual">
      <formula>M13</formula>
    </cfRule>
  </conditionalFormatting>
  <conditionalFormatting sqref="N13:N15">
    <cfRule type="cellIs" dxfId="1638" priority="110" operator="equal">
      <formula>0</formula>
    </cfRule>
  </conditionalFormatting>
  <conditionalFormatting sqref="N14">
    <cfRule type="cellIs" dxfId="1637" priority="111" operator="lessThan">
      <formula>M14</formula>
    </cfRule>
    <cfRule type="cellIs" dxfId="1636" priority="112" operator="greaterThanOrEqual">
      <formula>M14</formula>
    </cfRule>
  </conditionalFormatting>
  <conditionalFormatting sqref="N16">
    <cfRule type="cellIs" dxfId="1635" priority="170" operator="lessThan">
      <formula>M16</formula>
    </cfRule>
    <cfRule type="cellIs" dxfId="1634" priority="168" operator="equal">
      <formula>0</formula>
    </cfRule>
    <cfRule type="cellIs" dxfId="1633" priority="169" operator="greaterThanOrEqual">
      <formula>M16</formula>
    </cfRule>
  </conditionalFormatting>
  <conditionalFormatting sqref="N17">
    <cfRule type="cellIs" dxfId="1632" priority="172" operator="lessThan">
      <formula>M17</formula>
    </cfRule>
    <cfRule type="cellIs" dxfId="1631" priority="173" operator="greaterThanOrEqual">
      <formula>M17</formula>
    </cfRule>
  </conditionalFormatting>
  <conditionalFormatting sqref="N17:N18">
    <cfRule type="cellIs" dxfId="1630" priority="98" operator="equal">
      <formula>0</formula>
    </cfRule>
  </conditionalFormatting>
  <conditionalFormatting sqref="N18">
    <cfRule type="cellIs" dxfId="1629" priority="100" operator="greaterThanOrEqual">
      <formula>M18</formula>
    </cfRule>
    <cfRule type="cellIs" dxfId="1628" priority="99" operator="lessThan">
      <formula>M18</formula>
    </cfRule>
  </conditionalFormatting>
  <conditionalFormatting sqref="N20">
    <cfRule type="cellIs" dxfId="1627" priority="146" operator="lessThan">
      <formula>M20</formula>
    </cfRule>
    <cfRule type="cellIs" dxfId="1626" priority="144" operator="equal">
      <formula>0</formula>
    </cfRule>
    <cfRule type="cellIs" dxfId="1625" priority="145" operator="greaterThanOrEqual">
      <formula>M20</formula>
    </cfRule>
  </conditionalFormatting>
  <conditionalFormatting sqref="N21">
    <cfRule type="cellIs" dxfId="1624" priority="166" operator="lessThan">
      <formula>M21</formula>
    </cfRule>
    <cfRule type="cellIs" dxfId="1623" priority="167" operator="greaterThanOrEqual">
      <formula>M21</formula>
    </cfRule>
  </conditionalFormatting>
  <conditionalFormatting sqref="N21:N22">
    <cfRule type="cellIs" dxfId="1622" priority="92" operator="equal">
      <formula>0</formula>
    </cfRule>
  </conditionalFormatting>
  <conditionalFormatting sqref="N22">
    <cfRule type="cellIs" dxfId="1621" priority="93" operator="lessThan">
      <formula>M22</formula>
    </cfRule>
    <cfRule type="cellIs" dxfId="1620" priority="94" operator="greaterThanOrEqual">
      <formula>M22</formula>
    </cfRule>
  </conditionalFormatting>
  <conditionalFormatting sqref="N24">
    <cfRule type="cellIs" dxfId="1619" priority="557" operator="lessThan">
      <formula>M24</formula>
    </cfRule>
    <cfRule type="cellIs" dxfId="1618" priority="556" operator="greaterThanOrEqual">
      <formula>M24</formula>
    </cfRule>
    <cfRule type="cellIs" dxfId="1617" priority="555" operator="equal">
      <formula>0</formula>
    </cfRule>
  </conditionalFormatting>
  <conditionalFormatting sqref="N25">
    <cfRule type="cellIs" dxfId="1616" priority="544" operator="lessThan">
      <formula>M25</formula>
    </cfRule>
    <cfRule type="cellIs" dxfId="1615" priority="543" operator="equal">
      <formula>0</formula>
    </cfRule>
    <cfRule type="cellIs" dxfId="1614" priority="545" operator="greaterThanOrEqual">
      <formula>M25</formula>
    </cfRule>
  </conditionalFormatting>
  <conditionalFormatting sqref="N26">
    <cfRule type="cellIs" dxfId="1613" priority="546" operator="equal">
      <formula>0</formula>
    </cfRule>
    <cfRule type="cellIs" dxfId="1612" priority="547" operator="lessThanOrEqual">
      <formula>M26</formula>
    </cfRule>
    <cfRule type="cellIs" dxfId="1611" priority="548" operator="greaterThan">
      <formula>M26</formula>
    </cfRule>
  </conditionalFormatting>
  <conditionalFormatting sqref="N27:N30">
    <cfRule type="cellIs" dxfId="1610" priority="533" operator="greaterThanOrEqual">
      <formula>$E27</formula>
    </cfRule>
    <cfRule type="cellIs" dxfId="1609" priority="531" operator="equal">
      <formula>0</formula>
    </cfRule>
    <cfRule type="cellIs" dxfId="1608" priority="532" operator="lessThan">
      <formula>$E27</formula>
    </cfRule>
  </conditionalFormatting>
  <conditionalFormatting sqref="N32">
    <cfRule type="cellIs" dxfId="1607" priority="637" operator="lessThan">
      <formula>M32</formula>
    </cfRule>
    <cfRule type="cellIs" dxfId="1606" priority="638" operator="greaterThanOrEqual">
      <formula>M32</formula>
    </cfRule>
  </conditionalFormatting>
  <conditionalFormatting sqref="N32:N33">
    <cfRule type="cellIs" dxfId="1605" priority="636" operator="equal">
      <formula>0</formula>
    </cfRule>
  </conditionalFormatting>
  <conditionalFormatting sqref="N33">
    <cfRule type="cellIs" dxfId="1604" priority="640" operator="lessThan">
      <formula>M33</formula>
    </cfRule>
    <cfRule type="cellIs" dxfId="1603" priority="641" operator="greaterThanOrEqual">
      <formula>M33</formula>
    </cfRule>
  </conditionalFormatting>
  <conditionalFormatting sqref="N35">
    <cfRule type="cellIs" dxfId="1602" priority="635" operator="greaterThanOrEqual">
      <formula>M35</formula>
    </cfRule>
    <cfRule type="cellIs" dxfId="1601" priority="634" operator="lessThan">
      <formula>M35</formula>
    </cfRule>
  </conditionalFormatting>
  <conditionalFormatting sqref="N35:N36">
    <cfRule type="cellIs" dxfId="1600" priority="627" operator="equal">
      <formula>0</formula>
    </cfRule>
  </conditionalFormatting>
  <conditionalFormatting sqref="N36">
    <cfRule type="cellIs" dxfId="1599" priority="628" operator="lessThan">
      <formula>M36</formula>
    </cfRule>
    <cfRule type="cellIs" dxfId="1598" priority="629" operator="greaterThanOrEqual">
      <formula>M36</formula>
    </cfRule>
  </conditionalFormatting>
  <conditionalFormatting sqref="N37">
    <cfRule type="cellIs" dxfId="1597" priority="718" operator="lessThan">
      <formula>$E37</formula>
    </cfRule>
    <cfRule type="cellIs" dxfId="1596" priority="719" operator="greaterThanOrEqual">
      <formula>$E37</formula>
    </cfRule>
    <cfRule type="cellIs" dxfId="1595" priority="717" operator="equal">
      <formula>0</formula>
    </cfRule>
  </conditionalFormatting>
  <conditionalFormatting sqref="N38:N40">
    <cfRule type="cellIs" dxfId="1594" priority="615" operator="equal">
      <formula>0</formula>
    </cfRule>
    <cfRule type="cellIs" dxfId="1593" priority="617" operator="greaterThanOrEqual">
      <formula>M38</formula>
    </cfRule>
    <cfRule type="cellIs" dxfId="1592" priority="616" operator="lessThan">
      <formula>M38</formula>
    </cfRule>
  </conditionalFormatting>
  <conditionalFormatting sqref="N46">
    <cfRule type="cellIs" dxfId="1591" priority="712" operator="lessThan">
      <formula>M46</formula>
    </cfRule>
    <cfRule type="cellIs" dxfId="1590" priority="713" operator="greaterThanOrEqual">
      <formula>M46</formula>
    </cfRule>
    <cfRule type="cellIs" dxfId="1589" priority="711" operator="equal">
      <formula>0</formula>
    </cfRule>
  </conditionalFormatting>
  <conditionalFormatting sqref="N47:N51">
    <cfRule type="cellIs" dxfId="1588" priority="56" operator="equal">
      <formula>0</formula>
    </cfRule>
    <cfRule type="cellIs" dxfId="1587" priority="58" operator="greaterThanOrEqual">
      <formula>M47</formula>
    </cfRule>
    <cfRule type="cellIs" dxfId="1586" priority="57" operator="lessThan">
      <formula>M47</formula>
    </cfRule>
  </conditionalFormatting>
  <conditionalFormatting sqref="N50:N51">
    <cfRule type="cellIs" dxfId="1585" priority="22" operator="greaterThanOrEqual">
      <formula>M50</formula>
    </cfRule>
    <cfRule type="cellIs" dxfId="1584" priority="21" operator="lessThan">
      <formula>M50</formula>
    </cfRule>
    <cfRule type="cellIs" dxfId="1583" priority="20" operator="equal">
      <formula>0</formula>
    </cfRule>
  </conditionalFormatting>
  <conditionalFormatting sqref="N52:N53">
    <cfRule type="cellIs" dxfId="1582" priority="609" operator="equal">
      <formula>0</formula>
    </cfRule>
    <cfRule type="cellIs" dxfId="1581" priority="610" operator="lessThanOrEqual">
      <formula>M52</formula>
    </cfRule>
    <cfRule type="cellIs" dxfId="1580" priority="611" operator="greaterThan">
      <formula>M52</formula>
    </cfRule>
  </conditionalFormatting>
  <conditionalFormatting sqref="N54">
    <cfRule type="cellIs" dxfId="1579" priority="701" operator="greaterThanOrEqual">
      <formula>$E54</formula>
    </cfRule>
    <cfRule type="cellIs" dxfId="1578" priority="700" operator="lessThan">
      <formula>$E54</formula>
    </cfRule>
    <cfRule type="cellIs" dxfId="1577" priority="699" operator="equal">
      <formula>0</formula>
    </cfRule>
  </conditionalFormatting>
  <conditionalFormatting sqref="N55:N58">
    <cfRule type="cellIs" dxfId="1576" priority="468" operator="equal">
      <formula>0</formula>
    </cfRule>
    <cfRule type="cellIs" dxfId="1575" priority="469" operator="lessThan">
      <formula>M55</formula>
    </cfRule>
    <cfRule type="cellIs" dxfId="1574" priority="470" operator="greaterThanOrEqual">
      <formula>M55</formula>
    </cfRule>
  </conditionalFormatting>
  <conditionalFormatting sqref="N59">
    <cfRule type="cellIs" dxfId="1573" priority="692" operator="greaterThanOrEqual">
      <formula>M59</formula>
    </cfRule>
    <cfRule type="cellIs" dxfId="1572" priority="691" operator="lessThan">
      <formula>M59</formula>
    </cfRule>
    <cfRule type="cellIs" dxfId="1571" priority="690" operator="equal">
      <formula>0</formula>
    </cfRule>
  </conditionalFormatting>
  <conditionalFormatting sqref="N60:N63">
    <cfRule type="cellIs" dxfId="1570" priority="439" operator="lessThan">
      <formula>M60</formula>
    </cfRule>
    <cfRule type="cellIs" dxfId="1569" priority="440" operator="greaterThanOrEqual">
      <formula>M60</formula>
    </cfRule>
  </conditionalFormatting>
  <conditionalFormatting sqref="N60:N64">
    <cfRule type="cellIs" dxfId="1568" priority="438" operator="equal">
      <formula>0</formula>
    </cfRule>
  </conditionalFormatting>
  <conditionalFormatting sqref="N64">
    <cfRule type="cellIs" dxfId="1567" priority="650" operator="greaterThanOrEqual">
      <formula>M64</formula>
    </cfRule>
    <cfRule type="cellIs" dxfId="1566" priority="649" operator="lessThan">
      <formula>M64</formula>
    </cfRule>
  </conditionalFormatting>
  <conditionalFormatting sqref="N65">
    <cfRule type="cellIs" dxfId="1565" priority="682" operator="lessThan">
      <formula>$E65</formula>
    </cfRule>
    <cfRule type="cellIs" dxfId="1564" priority="683" operator="greaterThanOrEqual">
      <formula>$E65</formula>
    </cfRule>
    <cfRule type="cellIs" dxfId="1563" priority="681" operator="equal">
      <formula>0</formula>
    </cfRule>
  </conditionalFormatting>
  <conditionalFormatting sqref="N66:N69">
    <cfRule type="cellIs" dxfId="1562" priority="458" operator="greaterThanOrEqual">
      <formula>M66</formula>
    </cfRule>
    <cfRule type="cellIs" dxfId="1561" priority="457" operator="lessThan">
      <formula>M66</formula>
    </cfRule>
    <cfRule type="cellIs" dxfId="1560" priority="456" operator="equal">
      <formula>0</formula>
    </cfRule>
  </conditionalFormatting>
  <conditionalFormatting sqref="N71">
    <cfRule type="cellIs" dxfId="1559" priority="366" operator="lessThan">
      <formula>M71</formula>
    </cfRule>
    <cfRule type="cellIs" dxfId="1558" priority="367" operator="greaterThanOrEqual">
      <formula>M71</formula>
    </cfRule>
    <cfRule type="cellIs" dxfId="1557" priority="365" operator="equal">
      <formula>0</formula>
    </cfRule>
  </conditionalFormatting>
  <conditionalFormatting sqref="N73:N74">
    <cfRule type="cellIs" dxfId="1556" priority="359" operator="equal">
      <formula>0</formula>
    </cfRule>
    <cfRule type="cellIs" dxfId="1555" priority="360" operator="lessThan">
      <formula>M73</formula>
    </cfRule>
    <cfRule type="cellIs" dxfId="1554" priority="361" operator="greaterThanOrEqual">
      <formula>M73</formula>
    </cfRule>
  </conditionalFormatting>
  <conditionalFormatting sqref="N75">
    <cfRule type="cellIs" dxfId="1553" priority="669" operator="equal">
      <formula>0</formula>
    </cfRule>
    <cfRule type="cellIs" dxfId="1552" priority="671" operator="greaterThanOrEqual">
      <formula>$E75</formula>
    </cfRule>
    <cfRule type="cellIs" dxfId="1551" priority="670" operator="lessThan">
      <formula>$E75</formula>
    </cfRule>
  </conditionalFormatting>
  <conditionalFormatting sqref="N76:N79">
    <cfRule type="cellIs" dxfId="1550" priority="584" operator="greaterThanOrEqual">
      <formula>M76</formula>
    </cfRule>
    <cfRule type="cellIs" dxfId="1549" priority="583" operator="lessThan">
      <formula>M76</formula>
    </cfRule>
  </conditionalFormatting>
  <conditionalFormatting sqref="N76:N81">
    <cfRule type="cellIs" dxfId="1548" priority="356" operator="equal">
      <formula>0</formula>
    </cfRule>
  </conditionalFormatting>
  <conditionalFormatting sqref="N80">
    <cfRule type="cellIs" dxfId="1547" priority="370" operator="greaterThanOrEqual">
      <formula>M80</formula>
    </cfRule>
    <cfRule type="cellIs" dxfId="1546" priority="369" operator="lessThan">
      <formula>M80</formula>
    </cfRule>
  </conditionalFormatting>
  <conditionalFormatting sqref="N81">
    <cfRule type="cellIs" dxfId="1545" priority="357" operator="lessThan">
      <formula>M81</formula>
    </cfRule>
    <cfRule type="cellIs" dxfId="1544" priority="358" operator="greaterThanOrEqual">
      <formula>M81</formula>
    </cfRule>
  </conditionalFormatting>
  <conditionalFormatting sqref="N82">
    <cfRule type="cellIs" dxfId="1543" priority="563" operator="greaterThanOrEqual">
      <formula>$E82</formula>
    </cfRule>
    <cfRule type="cellIs" dxfId="1542" priority="562" operator="lessThan">
      <formula>$E82</formula>
    </cfRule>
    <cfRule type="cellIs" dxfId="1541" priority="561" operator="equal">
      <formula>0</formula>
    </cfRule>
  </conditionalFormatting>
  <conditionalFormatting sqref="N83:N86">
    <cfRule type="cellIs" dxfId="1540" priority="446" operator="greaterThanOrEqual">
      <formula>M83</formula>
    </cfRule>
    <cfRule type="cellIs" dxfId="1539" priority="444" operator="equal">
      <formula>0</formula>
    </cfRule>
    <cfRule type="cellIs" dxfId="1538" priority="445" operator="lessThan">
      <formula>M83</formula>
    </cfRule>
  </conditionalFormatting>
  <conditionalFormatting sqref="N92">
    <cfRule type="cellIs" dxfId="1537" priority="530" operator="greaterThanOrEqual">
      <formula>M92</formula>
    </cfRule>
    <cfRule type="cellIs" dxfId="1536" priority="528" operator="equal">
      <formula>0</formula>
    </cfRule>
    <cfRule type="cellIs" dxfId="1535" priority="529" operator="lessThan">
      <formula>M92</formula>
    </cfRule>
  </conditionalFormatting>
  <conditionalFormatting sqref="O7">
    <cfRule type="cellIs" dxfId="1534" priority="143" operator="equal">
      <formula>"Meta non Conseguida"</formula>
    </cfRule>
    <cfRule type="cellIs" dxfId="1533" priority="141" operator="equal">
      <formula>"Introducir resultado"</formula>
    </cfRule>
    <cfRule type="cellIs" dxfId="1532" priority="142" operator="equal">
      <formula>"Meta Conseguida"</formula>
    </cfRule>
  </conditionalFormatting>
  <conditionalFormatting sqref="O8">
    <cfRule type="cellIs" dxfId="1531" priority="162" operator="equal">
      <formula>"Meta Totalmente Alcanzada"</formula>
    </cfRule>
    <cfRule type="cellIs" dxfId="1530" priority="163" operator="equal">
      <formula>"Meta Parcialmente Alcanzada"</formula>
    </cfRule>
    <cfRule type="cellIs" dxfId="1529" priority="164" operator="equal">
      <formula>"Ningunha Meta Alcanzada"</formula>
    </cfRule>
  </conditionalFormatting>
  <conditionalFormatting sqref="O9:O10">
    <cfRule type="cellIs" dxfId="1528" priority="138" operator="equal">
      <formula>"Introducir resultado"</formula>
    </cfRule>
    <cfRule type="cellIs" dxfId="1527" priority="139" operator="equal">
      <formula>"Meta Conseguida"</formula>
    </cfRule>
    <cfRule type="cellIs" dxfId="1526" priority="140" operator="equal">
      <formula>"Meta non Conseguida"</formula>
    </cfRule>
  </conditionalFormatting>
  <conditionalFormatting sqref="O12">
    <cfRule type="cellIs" dxfId="1525" priority="153" operator="equal">
      <formula>"Meta Totalmente Alcanzada"</formula>
    </cfRule>
    <cfRule type="cellIs" dxfId="1524" priority="154" operator="equal">
      <formula>"Meta Parcialmente Alcanzada"</formula>
    </cfRule>
    <cfRule type="cellIs" dxfId="1523" priority="155" operator="equal">
      <formula>"Ningunha Meta Alcanzada"</formula>
    </cfRule>
  </conditionalFormatting>
  <conditionalFormatting sqref="O13:O14">
    <cfRule type="cellIs" dxfId="1522" priority="133" operator="equal">
      <formula>"Meta Conseguida"</formula>
    </cfRule>
    <cfRule type="cellIs" dxfId="1521" priority="134" operator="equal">
      <formula>"Meta non Conseguida"</formula>
    </cfRule>
  </conditionalFormatting>
  <conditionalFormatting sqref="O13:O15">
    <cfRule type="cellIs" dxfId="1520" priority="128" operator="equal">
      <formula>"Introducir resultado"</formula>
    </cfRule>
  </conditionalFormatting>
  <conditionalFormatting sqref="O15">
    <cfRule type="cellIs" dxfId="1519" priority="130" operator="equal">
      <formula>"Meta no Conseguida"</formula>
    </cfRule>
    <cfRule type="cellIs" dxfId="1518" priority="129" operator="equal">
      <formula>"Resultado Introducido"</formula>
    </cfRule>
  </conditionalFormatting>
  <conditionalFormatting sqref="O16">
    <cfRule type="cellIs" dxfId="1517" priority="180" operator="equal">
      <formula>"Meta Totalmente Alcanzada"</formula>
    </cfRule>
    <cfRule type="cellIs" dxfId="1516" priority="182" operator="equal">
      <formula>"Ningunha Meta Alcanzada"</formula>
    </cfRule>
    <cfRule type="cellIs" dxfId="1515" priority="181" operator="equal">
      <formula>"Meta Parcialmente Alcanzada"</formula>
    </cfRule>
  </conditionalFormatting>
  <conditionalFormatting sqref="O17:O18">
    <cfRule type="cellIs" dxfId="1514" priority="124" operator="equal">
      <formula>"Meta non Conseguida"</formula>
    </cfRule>
    <cfRule type="cellIs" dxfId="1513" priority="123" operator="equal">
      <formula>"Meta Conseguida"</formula>
    </cfRule>
    <cfRule type="cellIs" dxfId="1512" priority="122" operator="equal">
      <formula>"Introducir resultado"</formula>
    </cfRule>
  </conditionalFormatting>
  <conditionalFormatting sqref="O20">
    <cfRule type="cellIs" dxfId="1511" priority="149" operator="equal">
      <formula>"Ningunha Meta Alcanzada"</formula>
    </cfRule>
    <cfRule type="cellIs" dxfId="1510" priority="148" operator="equal">
      <formula>"Meta Parcialmente Alcanzada"</formula>
    </cfRule>
    <cfRule type="cellIs" dxfId="1509" priority="147" operator="equal">
      <formula>"Meta Totalmente Alcanzada"</formula>
    </cfRule>
  </conditionalFormatting>
  <conditionalFormatting sqref="O21:O22">
    <cfRule type="cellIs" dxfId="1508" priority="117" operator="equal">
      <formula>"Meta Conseguida"</formula>
    </cfRule>
    <cfRule type="cellIs" dxfId="1507" priority="118" operator="equal">
      <formula>"Meta non Conseguida"</formula>
    </cfRule>
    <cfRule type="cellIs" dxfId="1506" priority="116" operator="equal">
      <formula>"Introducir resultado"</formula>
    </cfRule>
  </conditionalFormatting>
  <conditionalFormatting sqref="O24">
    <cfRule type="cellIs" dxfId="1505" priority="552" operator="equal">
      <formula>"Meta Totalmente Alcanzada"</formula>
    </cfRule>
    <cfRule type="cellIs" dxfId="1504" priority="554" operator="equal">
      <formula>"Ningunha Meta Alcanzada"</formula>
    </cfRule>
    <cfRule type="cellIs" dxfId="1503" priority="553" operator="equal">
      <formula>"Meta Parcialmente Alcanzada"</formula>
    </cfRule>
  </conditionalFormatting>
  <conditionalFormatting sqref="O25:O30">
    <cfRule type="cellIs" dxfId="1502" priority="403" operator="equal">
      <formula>"Meta non Conseguida"</formula>
    </cfRule>
    <cfRule type="cellIs" dxfId="1501" priority="402" operator="equal">
      <formula>"Meta Conseguida"</formula>
    </cfRule>
    <cfRule type="cellIs" dxfId="1500" priority="401" operator="equal">
      <formula>"Introducir resultado"</formula>
    </cfRule>
  </conditionalFormatting>
  <conditionalFormatting sqref="O32:O33">
    <cfRule type="cellIs" dxfId="1499" priority="400" operator="equal">
      <formula>"Meta non Conseguida"</formula>
    </cfRule>
    <cfRule type="cellIs" dxfId="1498" priority="399" operator="equal">
      <formula>"Meta Conseguida"</formula>
    </cfRule>
    <cfRule type="cellIs" dxfId="1497" priority="398" operator="equal">
      <formula>"Introducir resultado"</formula>
    </cfRule>
  </conditionalFormatting>
  <conditionalFormatting sqref="O35:O36">
    <cfRule type="cellIs" dxfId="1496" priority="408" operator="equal">
      <formula>"Meta Conseguida"</formula>
    </cfRule>
    <cfRule type="cellIs" dxfId="1495" priority="407" operator="equal">
      <formula>"Introducir resultado"</formula>
    </cfRule>
    <cfRule type="cellIs" dxfId="1494" priority="409" operator="equal">
      <formula>"Meta non Conseguida"</formula>
    </cfRule>
  </conditionalFormatting>
  <conditionalFormatting sqref="O37">
    <cfRule type="cellIs" dxfId="1493" priority="664" operator="equal">
      <formula>"Meta Parcialmente Alcanzada"</formula>
    </cfRule>
    <cfRule type="cellIs" dxfId="1492" priority="665" operator="equal">
      <formula>"Ningunha Meta Alcanzada"</formula>
    </cfRule>
    <cfRule type="cellIs" dxfId="1491" priority="663" operator="equal">
      <formula>"Meta Totalmente Alcanzada"</formula>
    </cfRule>
  </conditionalFormatting>
  <conditionalFormatting sqref="O38:O40">
    <cfRule type="cellIs" dxfId="1490" priority="620" operator="equal">
      <formula>"Meta non Conseguida"</formula>
    </cfRule>
    <cfRule type="cellIs" dxfId="1489" priority="619" operator="equal">
      <formula>"Meta Conseguida"</formula>
    </cfRule>
  </conditionalFormatting>
  <conditionalFormatting sqref="O38:O41">
    <cfRule type="cellIs" dxfId="1488" priority="612" operator="equal">
      <formula>"Introducir resultado"</formula>
    </cfRule>
  </conditionalFormatting>
  <conditionalFormatting sqref="O41">
    <cfRule type="cellIs" dxfId="1487" priority="614" operator="equal">
      <formula>"Meta no Conseguida"</formula>
    </cfRule>
    <cfRule type="cellIs" dxfId="1486" priority="613" operator="equal">
      <formula>"Indicador Completado"</formula>
    </cfRule>
  </conditionalFormatting>
  <conditionalFormatting sqref="O46">
    <cfRule type="cellIs" dxfId="1485" priority="660" operator="equal">
      <formula>"Meta Totalmente Alcanzada"</formula>
    </cfRule>
    <cfRule type="cellIs" dxfId="1484" priority="662" operator="equal">
      <formula>"Ningunha Meta Alcanzada"</formula>
    </cfRule>
    <cfRule type="cellIs" dxfId="1483" priority="661" operator="equal">
      <formula>"Meta Parcialmente Alcanzada"</formula>
    </cfRule>
  </conditionalFormatting>
  <conditionalFormatting sqref="O47">
    <cfRule type="cellIs" dxfId="1482" priority="716" operator="equal">
      <formula>"Meta noN Conseguida"</formula>
    </cfRule>
  </conditionalFormatting>
  <conditionalFormatting sqref="O47:O53">
    <cfRule type="cellIs" dxfId="1481" priority="23" operator="equal">
      <formula>"Introducir resultado"</formula>
    </cfRule>
    <cfRule type="cellIs" dxfId="1480" priority="24" operator="equal">
      <formula>"Meta Conseguida"</formula>
    </cfRule>
  </conditionalFormatting>
  <conditionalFormatting sqref="O48:O53">
    <cfRule type="cellIs" dxfId="1479" priority="25" operator="equal">
      <formula>"Meta non Conseguida"</formula>
    </cfRule>
  </conditionalFormatting>
  <conditionalFormatting sqref="O54">
    <cfRule type="cellIs" dxfId="1478" priority="659" operator="equal">
      <formula>"Ningunha Meta Alcanzada"</formula>
    </cfRule>
    <cfRule type="cellIs" dxfId="1477" priority="657" operator="equal">
      <formula>"Meta Totalmente Alcanzada"</formula>
    </cfRule>
    <cfRule type="cellIs" dxfId="1476" priority="658" operator="equal">
      <formula>"Meta Parcialmente Alcanzada"</formula>
    </cfRule>
  </conditionalFormatting>
  <conditionalFormatting sqref="O55:O58">
    <cfRule type="cellIs" dxfId="1475" priority="667" operator="equal">
      <formula>"Meta Conseguida"</formula>
    </cfRule>
    <cfRule type="cellIs" dxfId="1474" priority="668" operator="equal">
      <formula>"Meta non Conseguida"</formula>
    </cfRule>
    <cfRule type="cellIs" dxfId="1473" priority="666" operator="equal">
      <formula>"Introducir resultado"</formula>
    </cfRule>
  </conditionalFormatting>
  <conditionalFormatting sqref="O59">
    <cfRule type="cellIs" dxfId="1472" priority="693" operator="equal">
      <formula>"Meta Totalmente Alcanzada"</formula>
    </cfRule>
    <cfRule type="cellIs" dxfId="1471" priority="694" operator="equal">
      <formula>"Meta Parcialmente Alcanzada"</formula>
    </cfRule>
    <cfRule type="cellIs" dxfId="1470" priority="695" operator="equal">
      <formula>"Ningunha Meta Alcanzada"</formula>
    </cfRule>
  </conditionalFormatting>
  <conditionalFormatting sqref="O60:O64">
    <cfRule type="cellIs" dxfId="1469" priority="392" operator="equal">
      <formula>"Introducir resultado"</formula>
    </cfRule>
    <cfRule type="cellIs" dxfId="1468" priority="393" operator="equal">
      <formula>"Meta Conseguida"</formula>
    </cfRule>
    <cfRule type="cellIs" dxfId="1467" priority="394" operator="equal">
      <formula>"Meta non Conseguida"</formula>
    </cfRule>
  </conditionalFormatting>
  <conditionalFormatting sqref="O65">
    <cfRule type="cellIs" dxfId="1466" priority="686" operator="equal">
      <formula>"Ningunha Meta Alcanzada"</formula>
    </cfRule>
    <cfRule type="cellIs" dxfId="1465" priority="685" operator="equal">
      <formula>"Meta Parcialmente Alcanzada"</formula>
    </cfRule>
    <cfRule type="cellIs" dxfId="1464" priority="684" operator="equal">
      <formula>"Meta Totalmente Alcanzada"</formula>
    </cfRule>
  </conditionalFormatting>
  <conditionalFormatting sqref="O66:O69">
    <cfRule type="cellIs" dxfId="1463" priority="608" operator="equal">
      <formula>"Meta non Conseguida"</formula>
    </cfRule>
    <cfRule type="cellIs" dxfId="1462" priority="607" operator="equal">
      <formula>"Meta Conseguida"</formula>
    </cfRule>
  </conditionalFormatting>
  <conditionalFormatting sqref="O66:O74">
    <cfRule type="cellIs" dxfId="1461" priority="377" operator="equal">
      <formula>"Introducir resultado"</formula>
    </cfRule>
  </conditionalFormatting>
  <conditionalFormatting sqref="O70">
    <cfRule type="cellIs" dxfId="1460" priority="391" operator="equal">
      <formula>"Meta no Conseguida"</formula>
    </cfRule>
    <cfRule type="cellIs" dxfId="1459" priority="390" operator="equal">
      <formula>"Indicador Completado"</formula>
    </cfRule>
  </conditionalFormatting>
  <conditionalFormatting sqref="O71">
    <cfRule type="cellIs" dxfId="1458" priority="384" operator="equal">
      <formula>"Meta Conseguida"</formula>
    </cfRule>
    <cfRule type="cellIs" dxfId="1457" priority="385" operator="equal">
      <formula>"Meta non Conseguida"</formula>
    </cfRule>
  </conditionalFormatting>
  <conditionalFormatting sqref="O72">
    <cfRule type="cellIs" dxfId="1456" priority="387" operator="equal">
      <formula>"Indicador Completado"</formula>
    </cfRule>
    <cfRule type="cellIs" dxfId="1455" priority="388" operator="equal">
      <formula>"Meta no Conseguida"</formula>
    </cfRule>
  </conditionalFormatting>
  <conditionalFormatting sqref="O73:O74">
    <cfRule type="cellIs" dxfId="1454" priority="378" operator="equal">
      <formula>"Meta Conseguida"</formula>
    </cfRule>
    <cfRule type="cellIs" dxfId="1453" priority="379" operator="equal">
      <formula>"Meta non Conseguida"</formula>
    </cfRule>
  </conditionalFormatting>
  <conditionalFormatting sqref="O75">
    <cfRule type="cellIs" dxfId="1452" priority="672" operator="equal">
      <formula>"Meta Totalmente Alcanzada"</formula>
    </cfRule>
    <cfRule type="cellIs" dxfId="1451" priority="673" operator="equal">
      <formula>"Meta Parcialmente Alcanzada"</formula>
    </cfRule>
    <cfRule type="cellIs" dxfId="1450" priority="674" operator="equal">
      <formula>"Ningunha Meta Alcanzada"</formula>
    </cfRule>
  </conditionalFormatting>
  <conditionalFormatting sqref="O76:O81">
    <cfRule type="cellIs" dxfId="1449" priority="372" operator="equal">
      <formula>"Meta Conseguida"</formula>
    </cfRule>
    <cfRule type="cellIs" dxfId="1448" priority="371" operator="equal">
      <formula>"Introducir resultado"</formula>
    </cfRule>
    <cfRule type="cellIs" dxfId="1447" priority="373" operator="equal">
      <formula>"Meta non Conseguida"</formula>
    </cfRule>
  </conditionalFormatting>
  <conditionalFormatting sqref="O82">
    <cfRule type="cellIs" dxfId="1446" priority="565" operator="equal">
      <formula>"Meta Parcialmente Alcanzada"</formula>
    </cfRule>
    <cfRule type="cellIs" dxfId="1445" priority="566" operator="equal">
      <formula>"Ningunha Meta Alcanzada"</formula>
    </cfRule>
    <cfRule type="cellIs" dxfId="1444" priority="564" operator="equal">
      <formula>"Meta Totalmente Alcanzada"</formula>
    </cfRule>
  </conditionalFormatting>
  <conditionalFormatting sqref="O83:O86">
    <cfRule type="cellIs" dxfId="1443" priority="559" operator="equal">
      <formula>"Meta Conseguida"</formula>
    </cfRule>
    <cfRule type="cellIs" dxfId="1442" priority="560" operator="equal">
      <formula>"Meta non Conseguida"</formula>
    </cfRule>
  </conditionalFormatting>
  <conditionalFormatting sqref="O83:O88">
    <cfRule type="cellIs" dxfId="1441" priority="353" operator="equal">
      <formula>"Introducir resultado"</formula>
    </cfRule>
  </conditionalFormatting>
  <conditionalFormatting sqref="O87:O88">
    <cfRule type="cellIs" dxfId="1440" priority="354" operator="equal">
      <formula>"Indicador Completado"</formula>
    </cfRule>
    <cfRule type="cellIs" dxfId="1439" priority="355" operator="equal">
      <formula>"Meta no Conseguida"</formula>
    </cfRule>
  </conditionalFormatting>
  <conditionalFormatting sqref="O92">
    <cfRule type="cellIs" dxfId="1438" priority="527" operator="equal">
      <formula>"Ningunha Meta Alcanzada"</formula>
    </cfRule>
    <cfRule type="cellIs" dxfId="1437" priority="526" operator="equal">
      <formula>"Meta Parcialmente Alcanzada"</formula>
    </cfRule>
    <cfRule type="cellIs" dxfId="1436" priority="525" operator="equal">
      <formula>"Meta Totalmente Alcanzada"</formula>
    </cfRule>
  </conditionalFormatting>
  <hyperlinks>
    <hyperlink ref="D19" location="Anexos!F2" display="Anexos!F2" xr:uid="{00000000-0004-0000-0300-000000000000}"/>
    <hyperlink ref="D30" location="Anexos!Q2" display="Anexos!Q2" xr:uid="{00000000-0004-0000-0300-000001000000}"/>
    <hyperlink ref="D34" location="Anexos!Q2" display="Anexos!Q2" xr:uid="{00000000-0004-0000-0300-000002000000}"/>
  </hyperlinks>
  <pageMargins left="0.70866141732283505" right="0.70866141732283505" top="0.74803149606299202" bottom="0.74803149606299202" header="0.31496062992126" footer="0.31496062992126"/>
  <pageSetup paperSize="9" scale="36"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O107"/>
  <sheetViews>
    <sheetView zoomScale="85" zoomScaleNormal="85" workbookViewId="0">
      <pane ySplit="5" topLeftCell="A88" activePane="bottomLeft" state="frozen"/>
      <selection pane="bottomLeft" activeCell="F88" sqref="F88"/>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2" style="3" bestFit="1" customWidth="1"/>
    <col min="6" max="6" width="12.7109375" style="19" customWidth="1"/>
    <col min="7" max="7" width="26.7109375" style="1" customWidth="1"/>
    <col min="8" max="8" width="1.7109375" style="2" customWidth="1"/>
    <col min="9" max="9" width="11.42578125" style="2"/>
    <col min="10" max="10" width="12.7109375" style="2" customWidth="1"/>
    <col min="11" max="11" width="26.7109375" style="2" customWidth="1"/>
    <col min="12" max="12" width="1.7109375" style="2" customWidth="1"/>
    <col min="13" max="13" width="11.42578125" style="2"/>
    <col min="14" max="14" width="12.5703125" style="2" bestFit="1" customWidth="1"/>
    <col min="15" max="15" width="26.7109375" style="2" customWidth="1"/>
    <col min="16" max="16384" width="11.42578125" style="2"/>
  </cols>
  <sheetData>
    <row r="1" spans="1:15" ht="15.75" thickBot="1">
      <c r="E1" s="1"/>
      <c r="F1" s="1"/>
    </row>
    <row r="2" spans="1:15" s="1" customFormat="1" ht="29.25" customHeight="1" thickBot="1">
      <c r="A2" s="569" t="s">
        <v>246</v>
      </c>
      <c r="B2" s="570"/>
      <c r="C2" s="570"/>
      <c r="D2" s="570"/>
      <c r="E2" s="570"/>
      <c r="F2" s="570"/>
      <c r="G2" s="571"/>
    </row>
    <row r="3" spans="1:15" s="1" customFormat="1" ht="6" customHeight="1" thickBot="1">
      <c r="A3" s="64"/>
      <c r="B3" s="64"/>
      <c r="C3" s="64"/>
      <c r="D3" s="64"/>
      <c r="E3" s="64"/>
      <c r="F3" s="23"/>
      <c r="G3" s="64"/>
      <c r="I3" s="64"/>
      <c r="J3" s="23"/>
      <c r="K3" s="64"/>
    </row>
    <row r="4" spans="1:15" ht="36.75" customHeight="1" thickBot="1">
      <c r="A4" s="564" t="s">
        <v>157</v>
      </c>
      <c r="B4" s="565"/>
      <c r="C4" s="572" t="s">
        <v>100</v>
      </c>
      <c r="D4" s="568"/>
      <c r="E4" s="566" t="str">
        <f>+Centro!E4</f>
        <v>Curso 2023-2024</v>
      </c>
      <c r="F4" s="567"/>
      <c r="G4" s="568"/>
      <c r="I4" s="566" t="str">
        <f>+Centro!I4</f>
        <v>Curso X+1</v>
      </c>
      <c r="J4" s="567"/>
      <c r="K4" s="568"/>
      <c r="M4" s="566" t="str">
        <f>+Centro!M4</f>
        <v>Curso X+2</v>
      </c>
      <c r="N4" s="567"/>
      <c r="O4" s="568"/>
    </row>
    <row r="5" spans="1:15" ht="39" customHeight="1" thickBot="1">
      <c r="A5" s="230" t="s">
        <v>158</v>
      </c>
      <c r="B5" s="230" t="s">
        <v>91</v>
      </c>
      <c r="C5" s="230" t="s">
        <v>101</v>
      </c>
      <c r="D5" s="441" t="s">
        <v>170</v>
      </c>
      <c r="E5" s="441" t="s">
        <v>1</v>
      </c>
      <c r="F5" s="455" t="s">
        <v>2</v>
      </c>
      <c r="G5" s="61" t="s">
        <v>254</v>
      </c>
      <c r="I5" s="441" t="s">
        <v>1</v>
      </c>
      <c r="J5" s="455" t="s">
        <v>2</v>
      </c>
      <c r="K5" s="61" t="s">
        <v>254</v>
      </c>
      <c r="M5" s="441" t="s">
        <v>1</v>
      </c>
      <c r="N5" s="455" t="s">
        <v>2</v>
      </c>
      <c r="O5" s="61" t="s">
        <v>254</v>
      </c>
    </row>
    <row r="6" spans="1:15" s="52" customFormat="1" ht="18.75" customHeight="1">
      <c r="A6" s="30" t="s">
        <v>0</v>
      </c>
      <c r="B6" s="31"/>
      <c r="C6" s="31"/>
      <c r="D6" s="442"/>
      <c r="E6" s="456"/>
      <c r="F6" s="456"/>
      <c r="G6" s="33"/>
      <c r="I6" s="456"/>
      <c r="J6" s="456"/>
      <c r="K6" s="33"/>
      <c r="M6" s="456"/>
      <c r="N6" s="456"/>
      <c r="O6" s="33"/>
    </row>
    <row r="7" spans="1:15" ht="51">
      <c r="A7" s="105" t="s">
        <v>181</v>
      </c>
      <c r="B7" s="97" t="s">
        <v>273</v>
      </c>
      <c r="C7" s="97" t="s">
        <v>302</v>
      </c>
      <c r="D7" s="524" t="s">
        <v>387</v>
      </c>
      <c r="E7" s="457">
        <v>20</v>
      </c>
      <c r="F7" s="458">
        <v>18</v>
      </c>
      <c r="G7" s="88" t="str">
        <f>+IF(AND(ISBLANK(E7),ISBLANK(F7)),"Introducir Meta e Resultado",IF(ISBLANK(E7),"Introducir Meta",IF(ISBLANK(F7),"Introducir Resultado",IF(F7&gt;=E7,"Meta Conseguida","Meta Non Conseguida"))))</f>
        <v>Meta Non Conseguida</v>
      </c>
      <c r="I7" s="457"/>
      <c r="J7" s="458"/>
      <c r="K7" s="88" t="str">
        <f>+IF(AND(ISBLANK(I7),ISBLANK(J7)),"Introducir Meta e Resultado",IF(ISBLANK(I7),"Introducir Meta",IF(ISBLANK(J7),"Introducir Resultado",IF(J7&gt;=I7,"Meta Conseguida","Meta Non Conseguida"))))</f>
        <v>Introducir Meta e Resultado</v>
      </c>
      <c r="M7" s="457"/>
      <c r="N7" s="458"/>
      <c r="O7" s="88" t="str">
        <f>+IF(AND(ISBLANK(M7),ISBLANK(N7)),"Introducir Meta e Resultado",IF(ISBLANK(M7),"Introducir Meta",IF(ISBLANK(N7),"Introducir Resultado",IF(N7&gt;=M7,"Meta Conseguida","Meta Non Conseguida"))))</f>
        <v>Introducir Meta e Resultado</v>
      </c>
    </row>
    <row r="8" spans="1:15" ht="37.5">
      <c r="A8" s="109" t="s">
        <v>3</v>
      </c>
      <c r="B8" s="65" t="s">
        <v>78</v>
      </c>
      <c r="C8" s="65" t="s">
        <v>4</v>
      </c>
      <c r="D8" s="459" t="s">
        <v>334</v>
      </c>
      <c r="E8" s="182">
        <f>+COUNTA(E9:E10)</f>
        <v>2</v>
      </c>
      <c r="F8" s="433">
        <f>+COUNTIF(G9:G10,"Meta Conseguida")</f>
        <v>2</v>
      </c>
      <c r="G8" s="91" t="str">
        <f>+IF(F8=0,"Ningunha Meta Alcanzada",IF(F8&gt;=E8,"Meta Totalmente Alcanzada",IF(F8&gt;0,"Meta Parcialmente Alcanzada")))</f>
        <v>Meta Totalmente Alcanzada</v>
      </c>
      <c r="H8" s="364"/>
      <c r="I8" s="182">
        <f>+COUNTA(I9:I10)</f>
        <v>0</v>
      </c>
      <c r="J8" s="433">
        <f>+COUNTIF(K9:K10,"Meta Conseguida")</f>
        <v>0</v>
      </c>
      <c r="K8" s="91" t="str">
        <f>+IF(J8=0,"Ningunha Meta Alcanzada",IF(J8&gt;=I8,"Meta Totalmente Alcanzada",IF(J8&gt;0,"Meta Parcialmente Alcanzada")))</f>
        <v>Ningunha Meta Alcanzada</v>
      </c>
      <c r="M8" s="182">
        <f>+COUNTA(M9:M10)</f>
        <v>0</v>
      </c>
      <c r="N8" s="433">
        <f>+COUNTIF(O9:O10,"Meta Conseguida")</f>
        <v>0</v>
      </c>
      <c r="O8" s="91" t="str">
        <f>+IF(N8=0,"Ningunha Meta Alcanzada",IF(N8&gt;=M8,"Meta Totalmente Alcanzada",IF(N8&gt;0,"Meta Parcialmente Alcanzada")))</f>
        <v>Ningunha Meta Alcanzada</v>
      </c>
    </row>
    <row r="9" spans="1:15" ht="63.75">
      <c r="A9" s="58" t="s">
        <v>73</v>
      </c>
      <c r="B9" s="67" t="s">
        <v>309</v>
      </c>
      <c r="C9" s="67" t="s">
        <v>4</v>
      </c>
      <c r="D9" s="460" t="s">
        <v>388</v>
      </c>
      <c r="E9" s="461">
        <v>0</v>
      </c>
      <c r="F9" s="462">
        <v>0</v>
      </c>
      <c r="G9" s="89" t="str">
        <f t="shared" ref="G9:G10" si="0">+IF(AND(ISBLANK(E9),ISBLANK(F9)),"Introducir Meta e Resultado",IF(ISBLANK(E9),"Introducir Meta",IF(ISBLANK(F9),"Introducir Resultado",IF(F9&gt;=E9,"Meta Conseguida","Meta Non Conseguida"))))</f>
        <v>Meta Conseguida</v>
      </c>
      <c r="I9" s="461"/>
      <c r="J9" s="462"/>
      <c r="K9" s="89" t="str">
        <f t="shared" ref="K9:K10" si="1">+IF(AND(ISBLANK(I9),ISBLANK(J9)),"Introducir Meta e Resultado",IF(ISBLANK(I9),"Introducir Meta",IF(ISBLANK(J9),"Introducir Resultado",IF(J9&gt;=I9,"Meta Conseguida","Meta Non Conseguida"))))</f>
        <v>Introducir Meta e Resultado</v>
      </c>
      <c r="M9" s="461"/>
      <c r="N9" s="462"/>
      <c r="O9" s="89" t="str">
        <f t="shared" ref="O9:O10" si="2">+IF(AND(ISBLANK(M9),ISBLANK(N9)),"Introducir Meta e Resultado",IF(ISBLANK(M9),"Introducir Meta",IF(ISBLANK(N9),"Introducir Resultado",IF(N9&gt;=M9,"Meta Conseguida","Meta Non Conseguida"))))</f>
        <v>Introducir Meta e Resultado</v>
      </c>
    </row>
    <row r="10" spans="1:15" ht="51">
      <c r="A10" s="59" t="s">
        <v>74</v>
      </c>
      <c r="B10" s="66" t="s">
        <v>190</v>
      </c>
      <c r="C10" s="66" t="s">
        <v>4</v>
      </c>
      <c r="D10" s="463" t="s">
        <v>310</v>
      </c>
      <c r="E10" s="464">
        <v>0</v>
      </c>
      <c r="F10" s="437">
        <f>+IFERROR(F$9/F$87,0)</f>
        <v>0</v>
      </c>
      <c r="G10" s="90" t="str">
        <f t="shared" si="0"/>
        <v>Meta Conseguida</v>
      </c>
      <c r="I10" s="464"/>
      <c r="J10" s="437">
        <f>+IFERROR(J$9/J$87,0)</f>
        <v>0</v>
      </c>
      <c r="K10" s="90" t="str">
        <f t="shared" si="1"/>
        <v>Introducir Meta</v>
      </c>
      <c r="M10" s="464"/>
      <c r="N10" s="437">
        <f>+IFERROR(N$9/N$87,0)</f>
        <v>0</v>
      </c>
      <c r="O10" s="90" t="str">
        <f t="shared" si="2"/>
        <v>Introducir Meta</v>
      </c>
    </row>
    <row r="11" spans="1:15" ht="38.25">
      <c r="A11" s="105" t="s">
        <v>5</v>
      </c>
      <c r="B11" s="97" t="s">
        <v>75</v>
      </c>
      <c r="C11" s="97" t="s">
        <v>200</v>
      </c>
      <c r="D11" s="465" t="s">
        <v>335</v>
      </c>
      <c r="E11" s="438">
        <f>+F11+COUNTIF(G$7:G$10,"Meta non Conseguida")+COUNTIF(G$12:G$104,"Meta non Conseguida")</f>
        <v>63</v>
      </c>
      <c r="F11" s="439">
        <f>+COUNTIF(G$6:G$10,"Meta Conseguida")+COUNTIF(G$12:G$104,"Meta Conseguida")</f>
        <v>45</v>
      </c>
      <c r="G11" s="440">
        <f>+IFERROR(F11/E11,"Introducir Meta")</f>
        <v>0.7142857142857143</v>
      </c>
      <c r="I11" s="438">
        <f>+J11+COUNTIF(K$7:K$10,"Meta non Conseguida")+COUNTIF(K$12:K$104,"Meta non Conseguida")</f>
        <v>0</v>
      </c>
      <c r="J11" s="439">
        <f>+COUNTIF(K$6:K$10,"Meta Conseguida")+COUNTIF(K$12:K$104,"Meta Conseguida")</f>
        <v>0</v>
      </c>
      <c r="K11" s="440" t="str">
        <f>+IFERROR(J11/I11,"Introducir Meta")</f>
        <v>Introducir Meta</v>
      </c>
      <c r="M11" s="438">
        <f>+N11+COUNTIF(O$7:O$10,"Meta non Conseguida")+COUNTIF(O$12:O$104,"Meta non Conseguida")</f>
        <v>0</v>
      </c>
      <c r="N11" s="439">
        <f>+COUNTIF(O$6:O$10,"Meta Conseguida")+COUNTIF(O$12:O$104,"Meta Conseguida")</f>
        <v>0</v>
      </c>
      <c r="O11" s="440" t="str">
        <f>+IFERROR(N11/M11,"Introducir Meta")</f>
        <v>Introducir Meta</v>
      </c>
    </row>
    <row r="12" spans="1:15" ht="37.5">
      <c r="A12" s="109" t="s">
        <v>72</v>
      </c>
      <c r="B12" s="65" t="s">
        <v>336</v>
      </c>
      <c r="C12" s="65" t="s">
        <v>7</v>
      </c>
      <c r="D12" s="459" t="s">
        <v>337</v>
      </c>
      <c r="E12" s="182">
        <f>+COUNTA(E13:E14)</f>
        <v>2</v>
      </c>
      <c r="F12" s="433">
        <f>+COUNTIF(G13:G14,"Meta Conseguida")</f>
        <v>2</v>
      </c>
      <c r="G12" s="91" t="str">
        <f>+IF(F12=0,"Ningunha Meta Alcanzada",IF(F12&gt;=E12,"Meta Totalmente Alcanzada",IF(F12&gt;0,"Meta Parcialmente Alcanzada")))</f>
        <v>Meta Totalmente Alcanzada</v>
      </c>
      <c r="H12" s="364"/>
      <c r="I12" s="182">
        <f>+COUNTA(I13:I14)</f>
        <v>0</v>
      </c>
      <c r="J12" s="433">
        <f>+COUNTIF(K13:K14,"Meta Conseguida")</f>
        <v>0</v>
      </c>
      <c r="K12" s="91" t="str">
        <f>+IF(J12=0,"Ningunha Meta Alcanzada",IF(J12&gt;=I12,"Meta Totalmente Alcanzada",IF(J12&gt;0,"Meta Parcialmente Alcanzada")))</f>
        <v>Ningunha Meta Alcanzada</v>
      </c>
      <c r="M12" s="182">
        <f>+COUNTA(M13:M14)</f>
        <v>0</v>
      </c>
      <c r="N12" s="433">
        <f>+COUNTIF(O13:O14,"Meta Conseguida")</f>
        <v>0</v>
      </c>
      <c r="O12" s="91" t="str">
        <f>+IF(N12=0,"Ningunha Meta Alcanzada",IF(N12&gt;=M12,"Meta Totalmente Alcanzada",IF(N12&gt;0,"Meta Parcialmente Alcanzada")))</f>
        <v>Ningunha Meta Alcanzada</v>
      </c>
    </row>
    <row r="13" spans="1:15" ht="63.75">
      <c r="A13" s="58" t="s">
        <v>187</v>
      </c>
      <c r="B13" s="67" t="s">
        <v>191</v>
      </c>
      <c r="C13" s="67" t="s">
        <v>7</v>
      </c>
      <c r="D13" s="460" t="s">
        <v>388</v>
      </c>
      <c r="E13" s="461">
        <v>3</v>
      </c>
      <c r="F13" s="462">
        <v>6</v>
      </c>
      <c r="G13" s="89" t="str">
        <f t="shared" ref="G13:G14" si="3">+IF(AND(ISBLANK(E13),ISBLANK(F13)),"Introducir Meta e Resultado",IF(ISBLANK(E13),"Introducir Meta",IF(ISBLANK(F13),"Introducir Resultado",IF(F13&gt;=E13,"Meta Conseguida","Meta Non Conseguida"))))</f>
        <v>Meta Conseguida</v>
      </c>
      <c r="I13" s="461"/>
      <c r="J13" s="462"/>
      <c r="K13" s="89" t="str">
        <f t="shared" ref="K13:K14" si="4">+IF(AND(ISBLANK(I13),ISBLANK(J13)),"Introducir Meta e Resultado",IF(ISBLANK(I13),"Introducir Meta",IF(ISBLANK(J13),"Introducir Resultado",IF(J13&gt;=I13,"Meta Conseguida","Meta Non Conseguida"))))</f>
        <v>Introducir Meta e Resultado</v>
      </c>
      <c r="M13" s="461"/>
      <c r="N13" s="462"/>
      <c r="O13" s="89" t="str">
        <f t="shared" ref="O13:O14" si="5">+IF(AND(ISBLANK(M13),ISBLANK(N13)),"Introducir Meta e Resultado",IF(ISBLANK(M13),"Introducir Meta",IF(ISBLANK(N13),"Introducir Resultado",IF(N13&gt;=M13,"Meta Conseguida","Meta Non Conseguida"))))</f>
        <v>Introducir Meta e Resultado</v>
      </c>
    </row>
    <row r="14" spans="1:15" ht="38.25">
      <c r="A14" s="59" t="s">
        <v>338</v>
      </c>
      <c r="B14" s="66" t="s">
        <v>116</v>
      </c>
      <c r="C14" s="66" t="s">
        <v>7</v>
      </c>
      <c r="D14" s="463" t="s">
        <v>339</v>
      </c>
      <c r="E14" s="464">
        <v>0.15</v>
      </c>
      <c r="F14" s="436">
        <f>+IFERROR(F$13/F$88,0)</f>
        <v>0.17647058823529413</v>
      </c>
      <c r="G14" s="90" t="str">
        <f t="shared" si="3"/>
        <v>Meta Conseguida</v>
      </c>
      <c r="I14" s="464"/>
      <c r="J14" s="436">
        <f>+IFERROR(J$13/J$88,0)</f>
        <v>0</v>
      </c>
      <c r="K14" s="90" t="str">
        <f t="shared" si="4"/>
        <v>Introducir Meta</v>
      </c>
      <c r="M14" s="464"/>
      <c r="N14" s="436">
        <f>+IFERROR(N$13/N$88,0)</f>
        <v>0</v>
      </c>
      <c r="O14" s="90" t="str">
        <f t="shared" si="5"/>
        <v>Introducir Meta</v>
      </c>
    </row>
    <row r="15" spans="1:15" ht="37.5">
      <c r="A15" s="105" t="s">
        <v>366</v>
      </c>
      <c r="B15" s="97" t="s">
        <v>367</v>
      </c>
      <c r="C15" s="97" t="s">
        <v>7</v>
      </c>
      <c r="D15" s="466" t="s">
        <v>368</v>
      </c>
      <c r="E15" s="467" t="s">
        <v>179</v>
      </c>
      <c r="F15" s="527">
        <v>8.8235294117647065E-2</v>
      </c>
      <c r="G15" s="91" t="str">
        <f>+IF(ISBLANK(F15),"Introducir Resultado","Resultado Introducido")</f>
        <v>Resultado Introducido</v>
      </c>
      <c r="I15" s="423" t="s">
        <v>179</v>
      </c>
      <c r="J15" s="468"/>
      <c r="K15" s="91" t="str">
        <f>+IF(ISBLANK(J15),"Introducir Resultado","Resultado Introducido")</f>
        <v>Introducir Resultado</v>
      </c>
      <c r="M15" s="467" t="s">
        <v>179</v>
      </c>
      <c r="N15" s="468"/>
      <c r="O15" s="91" t="str">
        <f>+IF(ISBLANK(N15),"Introducir Resultado","Resultado Introducido")</f>
        <v>Introducir Resultado</v>
      </c>
    </row>
    <row r="16" spans="1:15" s="228" customFormat="1" ht="37.5">
      <c r="A16" s="109" t="s">
        <v>8</v>
      </c>
      <c r="B16" s="65" t="s">
        <v>117</v>
      </c>
      <c r="C16" s="65" t="s">
        <v>7</v>
      </c>
      <c r="D16" s="459" t="s">
        <v>340</v>
      </c>
      <c r="E16" s="434">
        <f>+COUNTA(E17:E18)</f>
        <v>2</v>
      </c>
      <c r="F16" s="435">
        <f>+COUNTIF(G17:G18,"Meta Conseguida")</f>
        <v>2</v>
      </c>
      <c r="G16" s="91" t="str">
        <f>+IF(F16=0,"Ningunha Meta Alcanzada",IF(F16&gt;=E16,"Meta Totalmente Alcanzada",IF(F16&gt;0,"Meta Parcialmente Alcanzada")))</f>
        <v>Meta Totalmente Alcanzada</v>
      </c>
      <c r="H16" s="364"/>
      <c r="I16" s="434">
        <f>+COUNTA(I17:I18)</f>
        <v>0</v>
      </c>
      <c r="J16" s="435">
        <f>+COUNTIF(K17:K18,"Meta Conseguida")</f>
        <v>0</v>
      </c>
      <c r="K16" s="91" t="str">
        <f>+IF(J16=0,"Ningunha Meta Alcanzada",IF(J16&gt;=I16,"Meta Totalmente Alcanzada",IF(J16&gt;0,"Meta Parcialmente Alcanzada")))</f>
        <v>Ningunha Meta Alcanzada</v>
      </c>
      <c r="L16" s="2"/>
      <c r="M16" s="434">
        <f>+COUNTA(M17:M18)</f>
        <v>0</v>
      </c>
      <c r="N16" s="435">
        <f>+COUNTIF(O17:O18,"Meta Conseguida")</f>
        <v>0</v>
      </c>
      <c r="O16" s="91" t="str">
        <f>+IF(N16=0,"Ningunha Meta Alcanzada",IF(N16&gt;=M16,"Meta Totalmente Alcanzada",IF(N16&gt;0,"Meta Parcialmente Alcanzada")))</f>
        <v>Ningunha Meta Alcanzada</v>
      </c>
    </row>
    <row r="17" spans="1:15" s="228" customFormat="1" ht="51">
      <c r="A17" s="58" t="s">
        <v>76</v>
      </c>
      <c r="B17" s="67" t="s">
        <v>217</v>
      </c>
      <c r="C17" s="67" t="s">
        <v>7</v>
      </c>
      <c r="D17" s="469" t="s">
        <v>467</v>
      </c>
      <c r="E17" s="461">
        <v>1</v>
      </c>
      <c r="F17" s="462">
        <v>6</v>
      </c>
      <c r="G17" s="89" t="str">
        <f t="shared" ref="G17:G18" si="6">+IF(AND(ISBLANK(E17),ISBLANK(F17)),"Introducir Meta e Resultado",IF(ISBLANK(E17),"Introducir Meta",IF(ISBLANK(F17),"Introducir Resultado",IF(F17&gt;=E17,"Meta Conseguida","Meta Non Conseguida"))))</f>
        <v>Meta Conseguida</v>
      </c>
      <c r="H17" s="2"/>
      <c r="I17" s="461"/>
      <c r="J17" s="462"/>
      <c r="K17" s="89" t="str">
        <f t="shared" ref="K17:K18" si="7">+IF(AND(ISBLANK(I17),ISBLANK(J17)),"Introducir Meta e Resultado",IF(ISBLANK(I17),"Introducir Meta",IF(ISBLANK(J17),"Introducir Resultado",IF(J17&gt;=I17,"Meta Conseguida","Meta Non Conseguida"))))</f>
        <v>Introducir Meta e Resultado</v>
      </c>
      <c r="L17" s="364"/>
      <c r="M17" s="461"/>
      <c r="N17" s="462"/>
      <c r="O17" s="89" t="str">
        <f t="shared" ref="O17:O18" si="8">+IF(AND(ISBLANK(M17),ISBLANK(N17)),"Introducir Meta e Resultado",IF(ISBLANK(M17),"Introducir Meta",IF(ISBLANK(N17),"Introducir Resultado",IF(N17&gt;=M17,"Meta Conseguida","Meta Non Conseguida"))))</f>
        <v>Introducir Meta e Resultado</v>
      </c>
    </row>
    <row r="18" spans="1:15" ht="38.25">
      <c r="A18" s="58" t="s">
        <v>77</v>
      </c>
      <c r="B18" s="67" t="s">
        <v>218</v>
      </c>
      <c r="C18" s="67" t="s">
        <v>7</v>
      </c>
      <c r="D18" s="469" t="s">
        <v>369</v>
      </c>
      <c r="E18" s="470">
        <v>7.4999999999999997E-2</v>
      </c>
      <c r="F18" s="432">
        <f>+IFERROR(F$17/F$88,0)</f>
        <v>0.17647058823529413</v>
      </c>
      <c r="G18" s="89" t="str">
        <f t="shared" si="6"/>
        <v>Meta Conseguida</v>
      </c>
      <c r="H18" s="364"/>
      <c r="I18" s="470"/>
      <c r="J18" s="432">
        <f>+IFERROR(J$17/J$88,0)</f>
        <v>0</v>
      </c>
      <c r="K18" s="89" t="str">
        <f t="shared" si="7"/>
        <v>Introducir Meta</v>
      </c>
      <c r="L18" s="364"/>
      <c r="M18" s="470"/>
      <c r="N18" s="432">
        <f>+IFERROR(N$17/N$88,0)</f>
        <v>0</v>
      </c>
      <c r="O18" s="89" t="str">
        <f t="shared" si="8"/>
        <v>Introducir Meta</v>
      </c>
    </row>
    <row r="19" spans="1:15" ht="51">
      <c r="A19" s="59" t="s">
        <v>188</v>
      </c>
      <c r="B19" s="66" t="s">
        <v>156</v>
      </c>
      <c r="C19" s="66" t="s">
        <v>7</v>
      </c>
      <c r="D19" s="471" t="s">
        <v>219</v>
      </c>
      <c r="E19" s="472" t="s">
        <v>179</v>
      </c>
      <c r="F19" s="473" t="s">
        <v>179</v>
      </c>
      <c r="G19" s="229" t="s">
        <v>179</v>
      </c>
      <c r="I19" s="472" t="s">
        <v>179</v>
      </c>
      <c r="J19" s="473" t="s">
        <v>179</v>
      </c>
      <c r="K19" s="229" t="s">
        <v>179</v>
      </c>
      <c r="M19" s="472" t="s">
        <v>179</v>
      </c>
      <c r="N19" s="473" t="s">
        <v>179</v>
      </c>
      <c r="O19" s="229" t="s">
        <v>179</v>
      </c>
    </row>
    <row r="20" spans="1:15" ht="37.5">
      <c r="A20" s="109" t="s">
        <v>10</v>
      </c>
      <c r="B20" s="100" t="s">
        <v>79</v>
      </c>
      <c r="C20" s="100" t="s">
        <v>7</v>
      </c>
      <c r="D20" s="459" t="s">
        <v>341</v>
      </c>
      <c r="E20" s="182">
        <f>+COUNTA(E21:E22)</f>
        <v>2</v>
      </c>
      <c r="F20" s="433">
        <f>+COUNTIF(G21:G22,"Meta Conseguida")</f>
        <v>2</v>
      </c>
      <c r="G20" s="88" t="str">
        <f>+IF(F20=0,"Ningunha Meta Alcanzada",IF(F20&gt;=E20,"Meta Totalmente Alcanzada",IF(F20&gt;0,"Meta Parcialmente Alcanzada")))</f>
        <v>Meta Totalmente Alcanzada</v>
      </c>
      <c r="H20" s="364"/>
      <c r="I20" s="182">
        <f>+COUNTA(I21:I22)</f>
        <v>0</v>
      </c>
      <c r="J20" s="433">
        <f>+COUNTIF(K21:K22,"Meta Conseguida")</f>
        <v>0</v>
      </c>
      <c r="K20" s="88" t="str">
        <f>+IF(J20=0,"Ningunha Meta Alcanzada",IF(J20&gt;=I20,"Meta Totalmente Alcanzada",IF(J20&gt;0,"Meta Parcialmente Alcanzada")))</f>
        <v>Ningunha Meta Alcanzada</v>
      </c>
      <c r="M20" s="182">
        <f>+COUNTA(M21:M22)</f>
        <v>0</v>
      </c>
      <c r="N20" s="433">
        <f>+COUNTIF(O21:O22,"Meta Conseguida")</f>
        <v>0</v>
      </c>
      <c r="O20" s="88" t="str">
        <f>+IF(N20=0,"Ningunha Meta Alcanzada",IF(N20&gt;=M20,"Meta Totalmente Alcanzada",IF(N20&gt;0,"Meta Parcialmente Alcanzada")))</f>
        <v>Ningunha Meta Alcanzada</v>
      </c>
    </row>
    <row r="21" spans="1:15" ht="63.75">
      <c r="A21" s="58" t="s">
        <v>80</v>
      </c>
      <c r="B21" s="67" t="s">
        <v>192</v>
      </c>
      <c r="C21" s="67" t="s">
        <v>7</v>
      </c>
      <c r="D21" s="460" t="s">
        <v>468</v>
      </c>
      <c r="E21" s="461">
        <v>0</v>
      </c>
      <c r="F21" s="462">
        <v>1</v>
      </c>
      <c r="G21" s="89" t="str">
        <f t="shared" ref="G21:G22" si="9">+IF(AND(ISBLANK(E21),ISBLANK(F21)),"Introducir Meta e Resultado",IF(ISBLANK(E21),"Introducir Meta",IF(ISBLANK(F21),"Introducir Resultado",IF(F21&gt;=E21,"Meta Conseguida","Meta Non Conseguida"))))</f>
        <v>Meta Conseguida</v>
      </c>
      <c r="I21" s="461"/>
      <c r="J21" s="462"/>
      <c r="K21" s="89" t="str">
        <f t="shared" ref="K21:K22" si="10">+IF(AND(ISBLANK(I21),ISBLANK(J21)),"Introducir Meta e Resultado",IF(ISBLANK(I21),"Introducir Meta",IF(ISBLANK(J21),"Introducir Resultado",IF(J21&gt;=I21,"Meta Conseguida","Meta Non Conseguida"))))</f>
        <v>Introducir Meta e Resultado</v>
      </c>
      <c r="M21" s="461"/>
      <c r="N21" s="462"/>
      <c r="O21" s="89" t="str">
        <f t="shared" ref="O21:O22" si="11">+IF(AND(ISBLANK(M21),ISBLANK(N21)),"Introducir Meta e Resultado",IF(ISBLANK(M21),"Introducir Meta",IF(ISBLANK(N21),"Introducir Resultado",IF(N21&gt;=M21,"Meta Conseguida","Meta Non Conseguida"))))</f>
        <v>Introducir Meta e Resultado</v>
      </c>
    </row>
    <row r="22" spans="1:15" ht="38.25">
      <c r="A22" s="59" t="s">
        <v>81</v>
      </c>
      <c r="B22" s="66" t="s">
        <v>193</v>
      </c>
      <c r="C22" s="66" t="s">
        <v>7</v>
      </c>
      <c r="D22" s="463" t="s">
        <v>312</v>
      </c>
      <c r="E22" s="470">
        <v>0</v>
      </c>
      <c r="F22" s="432">
        <f>+IFERROR(F$21/F$88,0)</f>
        <v>2.9411764705882353E-2</v>
      </c>
      <c r="G22" s="90" t="str">
        <f t="shared" si="9"/>
        <v>Meta Conseguida</v>
      </c>
      <c r="H22" s="364"/>
      <c r="I22" s="470"/>
      <c r="J22" s="432">
        <f>+IFERROR(J$21/J$88,0)</f>
        <v>0</v>
      </c>
      <c r="K22" s="90" t="str">
        <f t="shared" si="10"/>
        <v>Introducir Meta</v>
      </c>
      <c r="M22" s="470"/>
      <c r="N22" s="432">
        <f>+IFERROR(N$21/N$88,0)</f>
        <v>0</v>
      </c>
      <c r="O22" s="90" t="str">
        <f t="shared" si="11"/>
        <v>Introducir Meta</v>
      </c>
    </row>
    <row r="23" spans="1:15" ht="25.5">
      <c r="A23" s="104" t="s">
        <v>13</v>
      </c>
      <c r="B23" s="110" t="s">
        <v>16</v>
      </c>
      <c r="C23" s="110" t="s">
        <v>17</v>
      </c>
      <c r="D23" s="474" t="s">
        <v>313</v>
      </c>
      <c r="E23" s="475" t="s">
        <v>179</v>
      </c>
      <c r="F23" s="476" t="s">
        <v>179</v>
      </c>
      <c r="G23" s="361" t="s">
        <v>179</v>
      </c>
      <c r="I23" s="475" t="s">
        <v>179</v>
      </c>
      <c r="J23" s="476" t="s">
        <v>179</v>
      </c>
      <c r="K23" s="361" t="s">
        <v>179</v>
      </c>
      <c r="M23" s="475" t="s">
        <v>179</v>
      </c>
      <c r="N23" s="476" t="s">
        <v>179</v>
      </c>
      <c r="O23" s="361" t="s">
        <v>179</v>
      </c>
    </row>
    <row r="24" spans="1:15" ht="37.5">
      <c r="A24" s="104" t="s">
        <v>14</v>
      </c>
      <c r="B24" s="98" t="s">
        <v>82</v>
      </c>
      <c r="C24" s="98" t="s">
        <v>161</v>
      </c>
      <c r="D24" s="477" t="s">
        <v>342</v>
      </c>
      <c r="E24" s="429">
        <f>+COUNTA(E25:E30)+COUNTA(E32:E33)+COUNTA(E35:E36)</f>
        <v>6</v>
      </c>
      <c r="F24" s="428">
        <f>+COUNTIF(G25:G36,"Meta Conseguida")</f>
        <v>3</v>
      </c>
      <c r="G24" s="91" t="str">
        <f>+IF(F24=0,"Ningunha Meta Alcanzada",IF(F24&gt;=E24,"Meta Totalmente Alcanzada",IF(F24&gt;0,"Meta Parcialmente Alcanzada")))</f>
        <v>Meta Parcialmente Alcanzada</v>
      </c>
      <c r="H24" s="360"/>
      <c r="I24" s="429">
        <f>+COUNTA(I25:I30)+COUNTA(I32:I33)+COUNTA(I35:I36)</f>
        <v>0</v>
      </c>
      <c r="J24" s="428">
        <f>+COUNTIF(K25:K36,"Meta Conseguida")</f>
        <v>0</v>
      </c>
      <c r="K24" s="91" t="str">
        <f>+IF(J24=0,"Ningunha Meta Alcanzada",IF(J24&gt;=I24,"Meta Totalmente Alcanzada",IF(J24&gt;0,"Meta Parcialmente Alcanzada")))</f>
        <v>Ningunha Meta Alcanzada</v>
      </c>
      <c r="M24" s="429">
        <f>+COUNTA(M25:M30)+COUNTA(M32:M33)+COUNTA(M35:M36)</f>
        <v>0</v>
      </c>
      <c r="N24" s="428">
        <f>+COUNTIF(O25:O36,"Meta Conseguida")</f>
        <v>0</v>
      </c>
      <c r="O24" s="91" t="str">
        <f>+IF(N24=0,"Ningunha Meta Alcanzada",IF(N24&gt;=M24,"Meta Totalmente Alcanzada",IF(N24&gt;0,"Meta Parcialmente Alcanzada")))</f>
        <v>Ningunha Meta Alcanzada</v>
      </c>
    </row>
    <row r="25" spans="1:15" ht="63.75">
      <c r="A25" s="55" t="s">
        <v>83</v>
      </c>
      <c r="B25" s="92" t="s">
        <v>92</v>
      </c>
      <c r="C25" s="92" t="s">
        <v>161</v>
      </c>
      <c r="D25" s="478" t="s">
        <v>513</v>
      </c>
      <c r="E25" s="470">
        <v>0.35</v>
      </c>
      <c r="F25" s="479">
        <v>0.4118</v>
      </c>
      <c r="G25" s="89" t="str">
        <f t="shared" ref="G25" si="12">+IF(AND(ISBLANK(E25),ISBLANK(F25)),"Introducir Meta e Resultado",IF(ISBLANK(E25),"Introducir Meta",IF(ISBLANK(F25),"Introducir Resultado",IF(F25&gt;=E25,"Meta Conseguida","Meta Non Conseguida"))))</f>
        <v>Meta Conseguida</v>
      </c>
      <c r="I25" s="470"/>
      <c r="J25" s="479"/>
      <c r="K25" s="89" t="str">
        <f t="shared" ref="K25" si="13">+IF(AND(ISBLANK(I25),ISBLANK(J25)),"Introducir Meta e Resultado",IF(ISBLANK(I25),"Introducir Meta",IF(ISBLANK(J25),"Introducir Resultado",IF(J25&gt;=I25,"Meta Conseguida","Meta Non Conseguida"))))</f>
        <v>Introducir Meta e Resultado</v>
      </c>
      <c r="M25" s="470"/>
      <c r="N25" s="479"/>
      <c r="O25" s="89" t="str">
        <f t="shared" ref="O25" si="14">+IF(AND(ISBLANK(M25),ISBLANK(N25)),"Introducir Meta e Resultado",IF(ISBLANK(M25),"Introducir Meta",IF(ISBLANK(N25),"Introducir Resultado",IF(N25&gt;=M25,"Meta Conseguida","Meta Non Conseguida"))))</f>
        <v>Introducir Meta e Resultado</v>
      </c>
    </row>
    <row r="26" spans="1:15" ht="51">
      <c r="A26" s="55" t="s">
        <v>84</v>
      </c>
      <c r="B26" s="92" t="s">
        <v>204</v>
      </c>
      <c r="C26" s="92" t="s">
        <v>161</v>
      </c>
      <c r="D26" s="478" t="s">
        <v>469</v>
      </c>
      <c r="E26" s="480">
        <v>0.25</v>
      </c>
      <c r="F26" s="479">
        <v>0.21049999999999999</v>
      </c>
      <c r="G26" s="89" t="str">
        <f>+IF(AND(ISBLANK(E26),ISBLANK(F26)),"Introducir Meta e Resultado",IF(ISBLANK(E26),"Introducir Meta",IF(ISBLANK(F26),"Introducir Resultado",IF(F26&lt;=E26,"Meta Conseguida","Meta Non Conseguida"))))</f>
        <v>Meta Conseguida</v>
      </c>
      <c r="H26" s="360"/>
      <c r="I26" s="480"/>
      <c r="J26" s="479"/>
      <c r="K26" s="89" t="str">
        <f>+IF(AND(ISBLANK(I26),ISBLANK(J26)),"Introducir Meta e Resultado",IF(ISBLANK(I26),"Introducir Meta",IF(ISBLANK(J26),"Introducir Resultado",IF(J26&lt;=I26,"Meta Conseguida","Meta Non Conseguida"))))</f>
        <v>Introducir Meta e Resultado</v>
      </c>
      <c r="M26" s="480"/>
      <c r="N26" s="479"/>
      <c r="O26" s="89" t="str">
        <f>+IF(AND(ISBLANK(M26),ISBLANK(N26)),"Introducir Meta e Resultado",IF(ISBLANK(M26),"Introducir Meta",IF(ISBLANK(N26),"Introducir Resultado",IF(N26&lt;=M26,"Meta Conseguida","Meta Non Conseguida"))))</f>
        <v>Introducir Meta e Resultado</v>
      </c>
    </row>
    <row r="27" spans="1:15" ht="51">
      <c r="A27" s="55" t="s">
        <v>85</v>
      </c>
      <c r="B27" s="92" t="s">
        <v>93</v>
      </c>
      <c r="C27" s="92" t="s">
        <v>161</v>
      </c>
      <c r="D27" s="528" t="s">
        <v>470</v>
      </c>
      <c r="E27" s="470">
        <v>0.85</v>
      </c>
      <c r="F27" s="479">
        <v>0.8</v>
      </c>
      <c r="G27" s="89" t="str">
        <f t="shared" ref="G27:G32" si="15">+IF(AND(ISBLANK(E27),ISBLANK(F27)),"Introducir Meta e Resultado",IF(ISBLANK(E27),"Introducir Meta",IF(ISBLANK(F27),"Introducir Resultado",IF(F27&gt;=E27,"Meta Conseguida","Meta Non Conseguida"))))</f>
        <v>Meta Non Conseguida</v>
      </c>
      <c r="I27" s="470"/>
      <c r="J27" s="479"/>
      <c r="K27" s="89" t="str">
        <f t="shared" ref="K27:K30" si="16">+IF(AND(ISBLANK(I27),ISBLANK(J27)),"Introducir Meta e Resultado",IF(ISBLANK(I27),"Introducir Meta",IF(ISBLANK(J27),"Introducir Resultado",IF(J27&gt;=I27,"Meta Conseguida","Meta Non Conseguida"))))</f>
        <v>Introducir Meta e Resultado</v>
      </c>
      <c r="M27" s="470"/>
      <c r="N27" s="479"/>
      <c r="O27" s="89" t="str">
        <f t="shared" ref="O27:O30" si="17">+IF(AND(ISBLANK(M27),ISBLANK(N27)),"Introducir Meta e Resultado",IF(ISBLANK(M27),"Introducir Meta",IF(ISBLANK(N27),"Introducir Resultado",IF(N27&gt;=M27,"Meta Conseguida","Meta Non Conseguida"))))</f>
        <v>Introducir Meta e Resultado</v>
      </c>
    </row>
    <row r="28" spans="1:15" ht="51">
      <c r="A28" s="55" t="s">
        <v>86</v>
      </c>
      <c r="B28" s="92" t="s">
        <v>227</v>
      </c>
      <c r="C28" s="92" t="s">
        <v>161</v>
      </c>
      <c r="D28" s="478" t="s">
        <v>471</v>
      </c>
      <c r="E28" s="470">
        <v>0.55000000000000004</v>
      </c>
      <c r="F28" s="479">
        <v>0.31264367816091998</v>
      </c>
      <c r="G28" s="89" t="str">
        <f t="shared" si="15"/>
        <v>Meta Non Conseguida</v>
      </c>
      <c r="I28" s="470"/>
      <c r="J28" s="479"/>
      <c r="K28" s="89" t="str">
        <f t="shared" si="16"/>
        <v>Introducir Meta e Resultado</v>
      </c>
      <c r="M28" s="470"/>
      <c r="N28" s="479"/>
      <c r="O28" s="89" t="str">
        <f t="shared" si="17"/>
        <v>Introducir Meta e Resultado</v>
      </c>
    </row>
    <row r="29" spans="1:15" ht="51">
      <c r="A29" s="55" t="s">
        <v>87</v>
      </c>
      <c r="B29" s="92" t="s">
        <v>94</v>
      </c>
      <c r="C29" s="92" t="s">
        <v>161</v>
      </c>
      <c r="D29" s="478" t="s">
        <v>472</v>
      </c>
      <c r="E29" s="470">
        <v>0.9</v>
      </c>
      <c r="F29" s="479">
        <v>0.93793103448275905</v>
      </c>
      <c r="G29" s="89" t="str">
        <f t="shared" si="15"/>
        <v>Meta Conseguida</v>
      </c>
      <c r="I29" s="470"/>
      <c r="J29" s="479"/>
      <c r="K29" s="89" t="str">
        <f t="shared" si="16"/>
        <v>Introducir Meta e Resultado</v>
      </c>
      <c r="M29" s="470"/>
      <c r="N29" s="479"/>
      <c r="O29" s="89" t="str">
        <f t="shared" si="17"/>
        <v>Introducir Meta e Resultado</v>
      </c>
    </row>
    <row r="30" spans="1:15" ht="38.25">
      <c r="A30" s="55" t="s">
        <v>88</v>
      </c>
      <c r="B30" s="92" t="s">
        <v>95</v>
      </c>
      <c r="C30" s="92" t="s">
        <v>161</v>
      </c>
      <c r="D30" s="481" t="s">
        <v>194</v>
      </c>
      <c r="E30" s="470">
        <v>0.8</v>
      </c>
      <c r="F30" s="479">
        <v>0.33333333333333298</v>
      </c>
      <c r="G30" s="89" t="str">
        <f t="shared" si="15"/>
        <v>Meta Non Conseguida</v>
      </c>
      <c r="I30" s="470"/>
      <c r="J30" s="479"/>
      <c r="K30" s="89" t="str">
        <f t="shared" si="16"/>
        <v>Introducir Meta e Resultado</v>
      </c>
      <c r="M30" s="470"/>
      <c r="N30" s="479"/>
      <c r="O30" s="89" t="str">
        <f t="shared" si="17"/>
        <v>Introducir Meta e Resultado</v>
      </c>
    </row>
    <row r="31" spans="1:15" ht="38.25">
      <c r="A31" s="55" t="s">
        <v>89</v>
      </c>
      <c r="B31" s="92" t="s">
        <v>263</v>
      </c>
      <c r="C31" s="92" t="s">
        <v>161</v>
      </c>
      <c r="D31" s="478" t="s">
        <v>473</v>
      </c>
      <c r="E31" s="482" t="s">
        <v>179</v>
      </c>
      <c r="F31" s="483" t="s">
        <v>179</v>
      </c>
      <c r="G31" s="258" t="s">
        <v>179</v>
      </c>
      <c r="I31" s="482" t="s">
        <v>179</v>
      </c>
      <c r="J31" s="483" t="s">
        <v>179</v>
      </c>
      <c r="K31" s="258" t="s">
        <v>179</v>
      </c>
      <c r="M31" s="482" t="s">
        <v>179</v>
      </c>
      <c r="N31" s="483" t="s">
        <v>179</v>
      </c>
      <c r="O31" s="258" t="s">
        <v>179</v>
      </c>
    </row>
    <row r="32" spans="1:15" ht="51">
      <c r="A32" s="55" t="s">
        <v>90</v>
      </c>
      <c r="B32" s="92" t="s">
        <v>314</v>
      </c>
      <c r="C32" s="92" t="s">
        <v>161</v>
      </c>
      <c r="D32" s="478" t="s">
        <v>474</v>
      </c>
      <c r="E32" s="470"/>
      <c r="F32" s="479">
        <f>+MIN(Anexos!$R$206:$R$300)</f>
        <v>0.15384615384615399</v>
      </c>
      <c r="G32" s="89" t="str">
        <f t="shared" si="15"/>
        <v>Introducir Meta</v>
      </c>
      <c r="I32" s="470"/>
      <c r="J32" s="479">
        <f>+MIN(Anexos!$AR$206:$AR$300)</f>
        <v>0</v>
      </c>
      <c r="K32" s="89" t="str">
        <f t="shared" ref="K32" si="18">+IF(AND(ISBLANK(I32),ISBLANK(J32)),"Introducir Meta e Resultado",IF(ISBLANK(I32),"Introducir Meta",IF(ISBLANK(J32),"Introducir Resultado",IF(J32&gt;=I32,"Meta Conseguida","Meta Non Conseguida"))))</f>
        <v>Introducir Meta</v>
      </c>
      <c r="M32" s="470"/>
      <c r="N32" s="479">
        <f>+MIN(Anexos!$BR$206:$BR$300)</f>
        <v>0</v>
      </c>
      <c r="O32" s="89" t="str">
        <f t="shared" ref="O32:O33" si="19">+IF(AND(ISBLANK(M32),ISBLANK(N32)),"Introducir Meta e Resultado",IF(ISBLANK(M32),"Introducir Meta",IF(ISBLANK(N32),"Introducir Resultado",IF(N32&gt;=M32,"Meta Conseguida","Meta Non Conseguida"))))</f>
        <v>Introducir Meta</v>
      </c>
    </row>
    <row r="33" spans="1:15" ht="51">
      <c r="A33" s="55" t="s">
        <v>171</v>
      </c>
      <c r="B33" s="92" t="s">
        <v>511</v>
      </c>
      <c r="C33" s="92" t="s">
        <v>161</v>
      </c>
      <c r="D33" s="478" t="s">
        <v>474</v>
      </c>
      <c r="E33" s="484"/>
      <c r="F33" s="529">
        <f>Anexos!$V$203</f>
        <v>1</v>
      </c>
      <c r="G33" s="89" t="str">
        <f>+IF(AND(ISBLANK(E33),ISBLANK(F33)),"Introducir Meta e Resultado",IF(ISBLANK(E33),"Introducir Meta",IF(ISBLANK(F33),"Introducir Resultado",IF(F33&gt;=E33,"Meta Conseguida","Meta Non Conseguida"))))</f>
        <v>Introducir Meta</v>
      </c>
      <c r="H33" s="360"/>
      <c r="I33" s="484"/>
      <c r="J33" s="529">
        <f>Anexos!$AV$203</f>
        <v>0</v>
      </c>
      <c r="K33" s="89" t="str">
        <f>+IF(AND(ISBLANK(I33),ISBLANK(J33)),"Introducir Meta e Resultado",IF(ISBLANK(I33),"Introducir Meta",IF(ISBLANK(J33),"Introducir Resultado",IF(J33&gt;=I33,"Meta Conseguida","Meta Non Conseguida"))))</f>
        <v>Introducir Meta</v>
      </c>
      <c r="M33" s="484"/>
      <c r="N33" s="529">
        <f>Anexos!$BV$203</f>
        <v>0</v>
      </c>
      <c r="O33" s="89" t="str">
        <f t="shared" si="19"/>
        <v>Introducir Meta</v>
      </c>
    </row>
    <row r="34" spans="1:15" ht="38.25">
      <c r="A34" s="55" t="s">
        <v>172</v>
      </c>
      <c r="B34" s="92" t="s">
        <v>175</v>
      </c>
      <c r="C34" s="92" t="s">
        <v>161</v>
      </c>
      <c r="D34" s="481" t="s">
        <v>195</v>
      </c>
      <c r="E34" s="482" t="s">
        <v>179</v>
      </c>
      <c r="F34" s="483" t="s">
        <v>179</v>
      </c>
      <c r="G34" s="258" t="s">
        <v>179</v>
      </c>
      <c r="I34" s="482" t="s">
        <v>179</v>
      </c>
      <c r="J34" s="483" t="s">
        <v>179</v>
      </c>
      <c r="K34" s="258" t="s">
        <v>179</v>
      </c>
      <c r="M34" s="482" t="s">
        <v>179</v>
      </c>
      <c r="N34" s="483" t="s">
        <v>179</v>
      </c>
      <c r="O34" s="258" t="s">
        <v>179</v>
      </c>
    </row>
    <row r="35" spans="1:15" ht="38.25">
      <c r="A35" s="55" t="s">
        <v>173</v>
      </c>
      <c r="B35" s="92" t="s">
        <v>315</v>
      </c>
      <c r="C35" s="92" t="s">
        <v>161</v>
      </c>
      <c r="D35" s="478" t="s">
        <v>475</v>
      </c>
      <c r="E35" s="470"/>
      <c r="F35" s="479">
        <f>+MIN(Anexos!$Q$206:$Q$300)</f>
        <v>0.66666666666666696</v>
      </c>
      <c r="G35" s="89" t="str">
        <f>+IF(AND(ISBLANK(E35),ISBLANK(F35)),"Introducir Meta e Resultado",IF(ISBLANK(E35),"Introducir Meta",IF(ISBLANK(F35),"Introducir Resultado",IF(F35&gt;=E35,"Meta Conseguida","Meta Non Conseguida"))))</f>
        <v>Introducir Meta</v>
      </c>
      <c r="H35" s="360"/>
      <c r="I35" s="470"/>
      <c r="J35" s="479">
        <f>+MIN(Anexos!$AQ$206:$AQ$300)</f>
        <v>0</v>
      </c>
      <c r="K35" s="89" t="str">
        <f>+IF(AND(ISBLANK(I35),ISBLANK(J35)),"Introducir Meta e Resultado",IF(ISBLANK(I35),"Introducir Meta",IF(ISBLANK(J35),"Introducir Resultado",IF(J35&gt;=I35,"Meta Conseguida","Meta Non Conseguida"))))</f>
        <v>Introducir Meta</v>
      </c>
      <c r="M35" s="470"/>
      <c r="N35" s="479">
        <f>+MIN(Anexos!$BQ$206:$BQ$300)</f>
        <v>0</v>
      </c>
      <c r="O35" s="89" t="str">
        <f t="shared" ref="O35:O36" si="20">+IF(AND(ISBLANK(M35),ISBLANK(N35)),"Introducir Meta e Resultado",IF(ISBLANK(M35),"Introducir Meta",IF(ISBLANK(N35),"Introducir Resultado",IF(N35&gt;=M35,"Meta Conseguida","Meta Non Conseguida"))))</f>
        <v>Introducir Meta</v>
      </c>
    </row>
    <row r="36" spans="1:15" ht="51">
      <c r="A36" s="56" t="s">
        <v>174</v>
      </c>
      <c r="B36" s="93" t="s">
        <v>512</v>
      </c>
      <c r="C36" s="93" t="s">
        <v>161</v>
      </c>
      <c r="D36" s="485" t="s">
        <v>476</v>
      </c>
      <c r="E36" s="484"/>
      <c r="F36" s="529">
        <f>Anexos!$U$203</f>
        <v>1</v>
      </c>
      <c r="G36" s="89" t="str">
        <f>+IF(AND(ISBLANK(E36),ISBLANK(F36)),"Introducir Meta e Resultado",IF(ISBLANK(E36),"Introducir Meta",IF(ISBLANK(F36),"Introducir Resultado",IF(F36&gt;=E36,"Meta Conseguida","Meta Non Conseguida"))))</f>
        <v>Introducir Meta</v>
      </c>
      <c r="H36" s="360"/>
      <c r="I36" s="484"/>
      <c r="J36" s="529">
        <f>Anexos!$AU$203</f>
        <v>0</v>
      </c>
      <c r="K36" s="89" t="str">
        <f>+IF(AND(ISBLANK(I36),ISBLANK(J36)),"Introducir Meta e Resultado",IF(ISBLANK(I36),"Introducir Meta",IF(ISBLANK(J36),"Introducir Resultado",IF(J36&gt;=I36,"Meta Conseguida","Meta Non Conseguida"))))</f>
        <v>Introducir Meta</v>
      </c>
      <c r="M36" s="484"/>
      <c r="N36" s="529">
        <f>Anexos!$BU$203</f>
        <v>0</v>
      </c>
      <c r="O36" s="89" t="str">
        <f t="shared" si="20"/>
        <v>Introducir Meta</v>
      </c>
    </row>
    <row r="37" spans="1:15" ht="37.5">
      <c r="A37" s="104" t="s">
        <v>15</v>
      </c>
      <c r="B37" s="98" t="s">
        <v>96</v>
      </c>
      <c r="C37" s="98" t="s">
        <v>302</v>
      </c>
      <c r="D37" s="477" t="s">
        <v>343</v>
      </c>
      <c r="E37" s="429">
        <f>+COUNTA(E38:E40)</f>
        <v>3</v>
      </c>
      <c r="F37" s="428">
        <f>+COUNTIF(G38:G40,"Meta Conseguida")</f>
        <v>3</v>
      </c>
      <c r="G37" s="91" t="str">
        <f>+IF(F37=0,"Ningunha Meta Alcanzada",IF(F37&gt;=E37,"Meta Totalmente Alcanzada",IF(F37&gt;0,"Meta Parcialmente Alcanzada")))</f>
        <v>Meta Totalmente Alcanzada</v>
      </c>
      <c r="H37" s="360"/>
      <c r="I37" s="429">
        <f>+COUNTA(I38:I40)</f>
        <v>0</v>
      </c>
      <c r="J37" s="428">
        <f>+COUNTIF(K38:K40,"Meta Conseguida")</f>
        <v>0</v>
      </c>
      <c r="K37" s="91" t="str">
        <f>+IF(J37=0,"Ningunha Meta Alcanzada",IF(J37&gt;=I37,"Meta Totalmente Alcanzada",IF(J37&gt;0,"Meta Parcialmente Alcanzada")))</f>
        <v>Ningunha Meta Alcanzada</v>
      </c>
      <c r="M37" s="429">
        <f>+COUNTA(M38:M40)</f>
        <v>0</v>
      </c>
      <c r="N37" s="428">
        <f>+COUNTIF(O38:O40,"Meta Conseguida")</f>
        <v>0</v>
      </c>
      <c r="O37" s="91" t="str">
        <f>+IF(N37=0,"Ningunha Meta Alcanzada",IF(N37&gt;=M37,"Meta Totalmente Alcanzada",IF(N37&gt;0,"Meta Parcialmente Alcanzada")))</f>
        <v>Ningunha Meta Alcanzada</v>
      </c>
    </row>
    <row r="38" spans="1:15" ht="51">
      <c r="A38" s="55" t="s">
        <v>97</v>
      </c>
      <c r="B38" s="92" t="s">
        <v>182</v>
      </c>
      <c r="C38" s="92" t="s">
        <v>302</v>
      </c>
      <c r="D38" s="478" t="s">
        <v>316</v>
      </c>
      <c r="E38" s="470" t="s">
        <v>179</v>
      </c>
      <c r="F38" s="479" t="s">
        <v>179</v>
      </c>
      <c r="G38" s="89" t="str">
        <f t="shared" ref="G38:G40" si="21">+IF(AND(ISBLANK(E38),ISBLANK(F38)),"Introducir Meta e Resultado",IF(ISBLANK(E38),"Introducir Meta",IF(ISBLANK(F38),"Introducir Resultado",IF(F38&gt;=E38,"Meta Conseguida","Meta Non Conseguida"))))</f>
        <v>Meta Conseguida</v>
      </c>
      <c r="I38" s="470"/>
      <c r="J38" s="479"/>
      <c r="K38" s="89" t="str">
        <f t="shared" ref="K38:K40" si="22">+IF(AND(ISBLANK(I38),ISBLANK(J38)),"Introducir Meta e Resultado",IF(ISBLANK(I38),"Introducir Meta",IF(ISBLANK(J38),"Introducir Resultado",IF(J38&gt;=I38,"Meta Conseguida","Meta Non Conseguida"))))</f>
        <v>Introducir Meta e Resultado</v>
      </c>
      <c r="M38" s="470"/>
      <c r="N38" s="479"/>
      <c r="O38" s="89" t="str">
        <f t="shared" ref="O38:O40" si="23">+IF(AND(ISBLANK(M38),ISBLANK(N38)),"Introducir Meta e Resultado",IF(ISBLANK(M38),"Introducir Meta",IF(ISBLANK(N38),"Introducir Resultado",IF(N38&gt;=M38,"Meta Conseguida","Meta Non Conseguida"))))</f>
        <v>Introducir Meta e Resultado</v>
      </c>
    </row>
    <row r="39" spans="1:15" ht="51">
      <c r="A39" s="55" t="s">
        <v>98</v>
      </c>
      <c r="B39" s="92" t="s">
        <v>183</v>
      </c>
      <c r="C39" s="92" t="s">
        <v>302</v>
      </c>
      <c r="D39" s="478" t="s">
        <v>316</v>
      </c>
      <c r="E39" s="470" t="s">
        <v>179</v>
      </c>
      <c r="F39" s="479" t="s">
        <v>179</v>
      </c>
      <c r="G39" s="89" t="str">
        <f t="shared" si="21"/>
        <v>Meta Conseguida</v>
      </c>
      <c r="I39" s="470"/>
      <c r="J39" s="479"/>
      <c r="K39" s="89" t="str">
        <f t="shared" si="22"/>
        <v>Introducir Meta e Resultado</v>
      </c>
      <c r="M39" s="470"/>
      <c r="N39" s="479"/>
      <c r="O39" s="89" t="str">
        <f t="shared" si="23"/>
        <v>Introducir Meta e Resultado</v>
      </c>
    </row>
    <row r="40" spans="1:15" ht="51">
      <c r="A40" s="55" t="s">
        <v>99</v>
      </c>
      <c r="B40" s="92" t="s">
        <v>184</v>
      </c>
      <c r="C40" s="92" t="s">
        <v>302</v>
      </c>
      <c r="D40" s="478" t="s">
        <v>317</v>
      </c>
      <c r="E40" s="470" t="s">
        <v>179</v>
      </c>
      <c r="F40" s="479" t="s">
        <v>179</v>
      </c>
      <c r="G40" s="89" t="str">
        <f t="shared" si="21"/>
        <v>Meta Conseguida</v>
      </c>
      <c r="I40" s="470"/>
      <c r="J40" s="479"/>
      <c r="K40" s="89" t="str">
        <f t="shared" si="22"/>
        <v>Introducir Meta e Resultado</v>
      </c>
      <c r="M40" s="470"/>
      <c r="N40" s="479"/>
      <c r="O40" s="89" t="str">
        <f t="shared" si="23"/>
        <v>Introducir Meta e Resultado</v>
      </c>
    </row>
    <row r="41" spans="1:15" ht="38.25">
      <c r="A41" s="105" t="s">
        <v>18</v>
      </c>
      <c r="B41" s="106" t="s">
        <v>44</v>
      </c>
      <c r="C41" s="106" t="s">
        <v>161</v>
      </c>
      <c r="D41" s="486" t="s">
        <v>318</v>
      </c>
      <c r="E41" s="487" t="s">
        <v>179</v>
      </c>
      <c r="F41" s="488" t="s">
        <v>179</v>
      </c>
      <c r="G41" s="94" t="str">
        <f>+IF(ISBLANK(F41),"Introducir Resultado","Indicador Completado")</f>
        <v>Indicador Completado</v>
      </c>
      <c r="H41" s="360"/>
      <c r="I41" s="487" t="s">
        <v>179</v>
      </c>
      <c r="J41" s="488"/>
      <c r="K41" s="94" t="str">
        <f>+IF(ISBLANK(J41),"Introducir Resultado","Indicador Completado")</f>
        <v>Introducir Resultado</v>
      </c>
      <c r="M41" s="487" t="s">
        <v>179</v>
      </c>
      <c r="N41" s="488"/>
      <c r="O41" s="94" t="str">
        <f>+IF(ISBLANK(N41),"Introducir Resultado","Indicador Completado")</f>
        <v>Introducir Resultado</v>
      </c>
    </row>
    <row r="42" spans="1:15" ht="25.5">
      <c r="A42" s="105" t="s">
        <v>19</v>
      </c>
      <c r="B42" s="106" t="s">
        <v>134</v>
      </c>
      <c r="C42" s="106" t="s">
        <v>11</v>
      </c>
      <c r="D42" s="489" t="s">
        <v>319</v>
      </c>
      <c r="E42" s="490" t="s">
        <v>179</v>
      </c>
      <c r="F42" s="491" t="s">
        <v>179</v>
      </c>
      <c r="G42" s="186" t="s">
        <v>179</v>
      </c>
      <c r="H42" s="360"/>
      <c r="I42" s="490" t="s">
        <v>179</v>
      </c>
      <c r="J42" s="491" t="s">
        <v>179</v>
      </c>
      <c r="K42" s="186" t="s">
        <v>179</v>
      </c>
      <c r="M42" s="490" t="s">
        <v>179</v>
      </c>
      <c r="N42" s="491" t="s">
        <v>179</v>
      </c>
      <c r="O42" s="186" t="s">
        <v>179</v>
      </c>
    </row>
    <row r="43" spans="1:15" s="52" customFormat="1" ht="18.75" customHeight="1">
      <c r="A43" s="182"/>
      <c r="B43" s="22"/>
      <c r="C43" s="22"/>
      <c r="D43" s="492"/>
      <c r="E43" s="404"/>
      <c r="F43" s="493"/>
      <c r="G43" s="26"/>
      <c r="H43" s="2"/>
      <c r="I43" s="404"/>
      <c r="J43" s="493"/>
      <c r="K43" s="26"/>
      <c r="L43" s="2"/>
      <c r="M43" s="404"/>
      <c r="N43" s="493"/>
      <c r="O43" s="26"/>
    </row>
    <row r="44" spans="1:15" ht="18.75" customHeight="1">
      <c r="A44" s="57" t="s">
        <v>20</v>
      </c>
      <c r="B44" s="36"/>
      <c r="C44" s="36"/>
      <c r="D44" s="494"/>
      <c r="E44" s="406"/>
      <c r="F44" s="406"/>
      <c r="G44" s="38"/>
      <c r="H44" s="52"/>
      <c r="I44" s="406"/>
      <c r="J44" s="406"/>
      <c r="K44" s="38"/>
      <c r="L44" s="52"/>
      <c r="M44" s="406"/>
      <c r="N44" s="406"/>
      <c r="O44" s="38"/>
    </row>
    <row r="45" spans="1:15" ht="15.75" customHeight="1">
      <c r="A45" s="182"/>
      <c r="B45" s="183"/>
      <c r="C45" s="183"/>
      <c r="D45" s="495"/>
      <c r="E45" s="493"/>
      <c r="F45" s="493"/>
      <c r="G45" s="26"/>
      <c r="I45" s="493"/>
      <c r="J45" s="493"/>
      <c r="K45" s="26"/>
      <c r="M45" s="493"/>
      <c r="N45" s="493"/>
      <c r="O45" s="26"/>
    </row>
    <row r="46" spans="1:15" ht="37.5">
      <c r="A46" s="104" t="s">
        <v>143</v>
      </c>
      <c r="B46" s="98" t="s">
        <v>320</v>
      </c>
      <c r="C46" s="98" t="s">
        <v>49</v>
      </c>
      <c r="D46" s="496" t="s">
        <v>344</v>
      </c>
      <c r="E46" s="427">
        <f>+COUNTA(E47:E51)</f>
        <v>5</v>
      </c>
      <c r="F46" s="428">
        <f>+COUNTIF(G47:G51,"Meta Conseguida")</f>
        <v>3</v>
      </c>
      <c r="G46" s="91" t="str">
        <f>+IF(F46=0,"Ningunha Meta Alcanzada",IF(F46&gt;=E46,"Meta Totalmente Alcanzada",IF(F46&gt;0,"Meta Parcialmente Alcanzada")))</f>
        <v>Meta Parcialmente Alcanzada</v>
      </c>
      <c r="H46" s="360"/>
      <c r="I46" s="427">
        <f>+COUNTA(I47:I51)</f>
        <v>0</v>
      </c>
      <c r="J46" s="428">
        <f>+COUNTIF(K47:K51,"Meta Conseguida")</f>
        <v>0</v>
      </c>
      <c r="K46" s="91" t="str">
        <f>+IF(J46=0,"Ningunha Meta Alcanzada",IF(J46&gt;=I46,"Meta Totalmente Alcanzada",IF(J46&gt;0,"Meta Parcialmente Alcanzada")))</f>
        <v>Ningunha Meta Alcanzada</v>
      </c>
      <c r="M46" s="427">
        <f>+COUNTA(M47:M51)</f>
        <v>0</v>
      </c>
      <c r="N46" s="428">
        <f>+COUNTIF(O47:O51,"Meta Conseguida")</f>
        <v>0</v>
      </c>
      <c r="O46" s="91" t="str">
        <f>+IF(N46=0,"Ningunha Meta Alcanzada",IF(N46&gt;=M46,"Meta Totalmente Alcanzada",IF(N46&gt;0,"Meta Parcialmente Alcanzada")))</f>
        <v>Ningunha Meta Alcanzada</v>
      </c>
    </row>
    <row r="47" spans="1:15" ht="76.5">
      <c r="A47" s="58" t="s">
        <v>144</v>
      </c>
      <c r="B47" s="92" t="s">
        <v>212</v>
      </c>
      <c r="C47" s="92" t="s">
        <v>49</v>
      </c>
      <c r="D47" s="497" t="s">
        <v>477</v>
      </c>
      <c r="E47" s="530">
        <v>3</v>
      </c>
      <c r="F47" s="531">
        <v>3.1333333333333333</v>
      </c>
      <c r="G47" s="89" t="str">
        <f t="shared" ref="G47:G51" si="24">+IF(AND(ISBLANK(E47),ISBLANK(F47)),"Introducir Meta e Resultado",IF(ISBLANK(E47),"Introducir Meta",IF(ISBLANK(F47),"Introducir Resultado",IF(F47&gt;=E47,"Meta Conseguida","Meta Non Conseguida"))))</f>
        <v>Meta Conseguida</v>
      </c>
      <c r="H47" s="360"/>
      <c r="I47" s="418"/>
      <c r="J47" s="419"/>
      <c r="K47" s="89" t="str">
        <f t="shared" ref="K47:K51" si="25">+IF(AND(ISBLANK(I47),ISBLANK(J47)),"Introducir Meta e Resultado",IF(ISBLANK(I47),"Introducir Meta",IF(ISBLANK(J47),"Introducir Resultado",IF(J47&gt;=I47,"Meta Conseguida","Meta Non Conseguida"))))</f>
        <v>Introducir Meta e Resultado</v>
      </c>
      <c r="M47" s="418"/>
      <c r="N47" s="419"/>
      <c r="O47" s="89" t="str">
        <f t="shared" ref="O47:O51" si="26">+IF(AND(ISBLANK(M47),ISBLANK(N47)),"Introducir Meta e Resultado",IF(ISBLANK(M47),"Introducir Meta",IF(ISBLANK(N47),"Introducir Resultado",IF(N47&gt;=M47,"Meta Conseguida","Meta Non Conseguida"))))</f>
        <v>Introducir Meta e Resultado</v>
      </c>
    </row>
    <row r="48" spans="1:15" ht="102">
      <c r="A48" s="58" t="s">
        <v>145</v>
      </c>
      <c r="B48" s="92" t="s">
        <v>203</v>
      </c>
      <c r="C48" s="92" t="s">
        <v>49</v>
      </c>
      <c r="D48" s="497" t="s">
        <v>478</v>
      </c>
      <c r="E48" s="532">
        <v>4</v>
      </c>
      <c r="F48" s="531">
        <v>4.278225806451613</v>
      </c>
      <c r="G48" s="89" t="str">
        <f t="shared" si="24"/>
        <v>Meta Conseguida</v>
      </c>
      <c r="H48" s="360"/>
      <c r="I48" s="498"/>
      <c r="J48" s="419"/>
      <c r="K48" s="89" t="str">
        <f t="shared" si="25"/>
        <v>Introducir Meta e Resultado</v>
      </c>
      <c r="M48" s="498"/>
      <c r="N48" s="419"/>
      <c r="O48" s="89" t="str">
        <f t="shared" si="26"/>
        <v>Introducir Meta e Resultado</v>
      </c>
    </row>
    <row r="49" spans="1:15" ht="76.5">
      <c r="A49" s="58" t="s">
        <v>146</v>
      </c>
      <c r="B49" s="92" t="s">
        <v>321</v>
      </c>
      <c r="C49" s="92" t="s">
        <v>49</v>
      </c>
      <c r="D49" s="497" t="s">
        <v>479</v>
      </c>
      <c r="E49" s="532">
        <v>3.5</v>
      </c>
      <c r="F49" s="531">
        <v>3.1818181818181817</v>
      </c>
      <c r="G49" s="89" t="str">
        <f t="shared" si="24"/>
        <v>Meta Non Conseguida</v>
      </c>
      <c r="H49" s="360"/>
      <c r="I49" s="498"/>
      <c r="J49" s="419"/>
      <c r="K49" s="89" t="str">
        <f t="shared" si="25"/>
        <v>Introducir Meta e Resultado</v>
      </c>
      <c r="M49" s="498"/>
      <c r="N49" s="419"/>
      <c r="O49" s="89" t="str">
        <f t="shared" si="26"/>
        <v>Introducir Meta e Resultado</v>
      </c>
    </row>
    <row r="50" spans="1:15" ht="102">
      <c r="A50" s="58" t="s">
        <v>147</v>
      </c>
      <c r="B50" s="92" t="s">
        <v>370</v>
      </c>
      <c r="C50" s="92" t="s">
        <v>49</v>
      </c>
      <c r="D50" s="499" t="s">
        <v>480</v>
      </c>
      <c r="E50" s="532">
        <v>3.75</v>
      </c>
      <c r="F50" s="531">
        <v>2.9888888888888889</v>
      </c>
      <c r="G50" s="89" t="str">
        <f t="shared" ref="G50" si="27">+IF(AND(ISBLANK(E50),ISBLANK(F50)),"Introducir Meta e Resultado",IF(ISBLANK(E50),"Introducir Meta",IF(ISBLANK(F50),"Introducir Resultado",IF(F50&gt;=E50,"Meta Conseguida","Meta Non Conseguida"))))</f>
        <v>Meta Non Conseguida</v>
      </c>
      <c r="H50" s="360"/>
      <c r="I50" s="498"/>
      <c r="J50" s="419"/>
      <c r="K50" s="89" t="str">
        <f t="shared" ref="K50" si="28">+IF(AND(ISBLANK(I50),ISBLANK(J50)),"Introducir Meta e Resultado",IF(ISBLANK(I50),"Introducir Meta",IF(ISBLANK(J50),"Introducir Resultado",IF(J50&gt;=I50,"Meta Conseguida","Meta Non Conseguida"))))</f>
        <v>Introducir Meta e Resultado</v>
      </c>
      <c r="M50" s="498"/>
      <c r="N50" s="419"/>
      <c r="O50" s="89" t="str">
        <f t="shared" ref="O50" si="29">+IF(AND(ISBLANK(M50),ISBLANK(N50)),"Introducir Meta e Resultado",IF(ISBLANK(M50),"Introducir Meta",IF(ISBLANK(N50),"Introducir Resultado",IF(N50&gt;=M50,"Meta Conseguida","Meta Non Conseguida"))))</f>
        <v>Introducir Meta e Resultado</v>
      </c>
    </row>
    <row r="51" spans="1:15" ht="89.25">
      <c r="A51" s="59" t="s">
        <v>384</v>
      </c>
      <c r="B51" s="93" t="s">
        <v>385</v>
      </c>
      <c r="C51" s="93" t="s">
        <v>49</v>
      </c>
      <c r="D51" s="499" t="s">
        <v>481</v>
      </c>
      <c r="E51" s="533">
        <v>3.75</v>
      </c>
      <c r="F51" s="534" t="s">
        <v>510</v>
      </c>
      <c r="G51" s="90" t="str">
        <f t="shared" si="24"/>
        <v>Meta Conseguida</v>
      </c>
      <c r="H51" s="360"/>
      <c r="I51" s="500"/>
      <c r="J51" s="422"/>
      <c r="K51" s="90" t="str">
        <f t="shared" si="25"/>
        <v>Introducir Meta e Resultado</v>
      </c>
      <c r="M51" s="500"/>
      <c r="N51" s="422"/>
      <c r="O51" s="90" t="str">
        <f t="shared" si="26"/>
        <v>Introducir Meta e Resultado</v>
      </c>
    </row>
    <row r="52" spans="1:15" ht="51">
      <c r="A52" s="105" t="s">
        <v>102</v>
      </c>
      <c r="B52" s="106" t="s">
        <v>45</v>
      </c>
      <c r="C52" s="106" t="s">
        <v>161</v>
      </c>
      <c r="D52" s="486" t="s">
        <v>482</v>
      </c>
      <c r="E52" s="535">
        <v>25</v>
      </c>
      <c r="F52" s="536">
        <v>0.21052631578947401</v>
      </c>
      <c r="G52" s="94" t="str">
        <f t="shared" ref="G52:G53" si="30">+IF(AND(ISBLANK(E52),ISBLANK(F52)),"Introducir Meta e Resultado",IF(ISBLANK(E52),"Introducir Meta",IF(ISBLANK(F52),"Introducir Resultado",IF(F52&lt;=E52,"Meta Conseguida","Meta Non Conseguida"))))</f>
        <v>Meta Conseguida</v>
      </c>
      <c r="H52" s="360"/>
      <c r="I52" s="501"/>
      <c r="J52" s="403"/>
      <c r="K52" s="94" t="str">
        <f t="shared" ref="K52:K53" si="31">+IF(AND(ISBLANK(I52),ISBLANK(J52)),"Introducir Meta e Resultado",IF(ISBLANK(I52),"Introducir Meta",IF(ISBLANK(J52),"Introducir Resultado",IF(J52&lt;=I52,"Meta Conseguida","Meta Non Conseguida"))))</f>
        <v>Introducir Meta e Resultado</v>
      </c>
      <c r="M52" s="501"/>
      <c r="N52" s="403"/>
      <c r="O52" s="94" t="str">
        <f t="shared" ref="O52:O53" si="32">+IF(AND(ISBLANK(M52),ISBLANK(N52)),"Introducir Meta e Resultado",IF(ISBLANK(M52),"Introducir Meta",IF(ISBLANK(N52),"Introducir Resultado",IF(N52&lt;=M52,"Meta Conseguida","Meta Non Conseguida"))))</f>
        <v>Introducir Meta e Resultado</v>
      </c>
    </row>
    <row r="53" spans="1:15" ht="51">
      <c r="A53" s="105" t="s">
        <v>103</v>
      </c>
      <c r="B53" s="106" t="s">
        <v>46</v>
      </c>
      <c r="C53" s="106" t="s">
        <v>161</v>
      </c>
      <c r="D53" s="486" t="s">
        <v>483</v>
      </c>
      <c r="E53" s="535">
        <v>3</v>
      </c>
      <c r="F53" s="536">
        <v>5.2631578947368397E-2</v>
      </c>
      <c r="G53" s="94" t="str">
        <f t="shared" si="30"/>
        <v>Meta Conseguida</v>
      </c>
      <c r="H53" s="360"/>
      <c r="I53" s="501"/>
      <c r="J53" s="403"/>
      <c r="K53" s="94" t="str">
        <f t="shared" si="31"/>
        <v>Introducir Meta e Resultado</v>
      </c>
      <c r="M53" s="501"/>
      <c r="N53" s="403"/>
      <c r="O53" s="94" t="str">
        <f t="shared" si="32"/>
        <v>Introducir Meta e Resultado</v>
      </c>
    </row>
    <row r="54" spans="1:15" ht="37.5">
      <c r="A54" s="104" t="s">
        <v>104</v>
      </c>
      <c r="B54" s="98" t="s">
        <v>21</v>
      </c>
      <c r="C54" s="98" t="s">
        <v>22</v>
      </c>
      <c r="D54" s="496" t="s">
        <v>345</v>
      </c>
      <c r="E54" s="537">
        <f>+COUNTA(E55:E58)</f>
        <v>4</v>
      </c>
      <c r="F54" s="538">
        <f>+COUNTIF(G55:G58,"Meta Conseguida")</f>
        <v>3</v>
      </c>
      <c r="G54" s="88" t="str">
        <f>+IF(F54=0,"Ningunha Meta Alcanzada",IF(F54&gt;=E54,"Meta Totalmente Alcanzada",IF(F54&gt;0,"Meta Parcialmente Alcanzada")))</f>
        <v>Meta Parcialmente Alcanzada</v>
      </c>
      <c r="H54" s="360"/>
      <c r="I54" s="427">
        <f>+COUNTA(I55:I58)</f>
        <v>0</v>
      </c>
      <c r="J54" s="428">
        <f>+COUNTIF(K55:K58,"Meta Conseguida")</f>
        <v>0</v>
      </c>
      <c r="K54" s="88" t="str">
        <f>+IF(J54=0,"Ningunha Meta Alcanzada",IF(J54&gt;=I54,"Meta Totalmente Alcanzada",IF(J54&gt;0,"Meta Parcialmente Alcanzada")))</f>
        <v>Ningunha Meta Alcanzada</v>
      </c>
      <c r="M54" s="427">
        <f>+COUNTA(M55:M58)</f>
        <v>0</v>
      </c>
      <c r="N54" s="428">
        <f>+COUNTIF(O55:O58,"Meta Conseguida")</f>
        <v>0</v>
      </c>
      <c r="O54" s="88" t="str">
        <f>+IF(N54=0,"Ningunha Meta Alcanzada",IF(N54&gt;=M54,"Meta Totalmente Alcanzada",IF(N54&gt;0,"Meta Parcialmente Alcanzada")))</f>
        <v>Ningunha Meta Alcanzada</v>
      </c>
    </row>
    <row r="55" spans="1:15" ht="76.5">
      <c r="A55" s="58" t="s">
        <v>118</v>
      </c>
      <c r="B55" s="92" t="s">
        <v>211</v>
      </c>
      <c r="C55" s="92" t="s">
        <v>22</v>
      </c>
      <c r="D55" s="497" t="s">
        <v>484</v>
      </c>
      <c r="E55" s="530">
        <v>3</v>
      </c>
      <c r="F55" s="531">
        <v>3.4</v>
      </c>
      <c r="G55" s="89" t="str">
        <f t="shared" ref="G55:G63" si="33">+IF(AND(ISBLANK(E55),ISBLANK(F55)),"Introducir Meta e Resultado",IF(ISBLANK(E55),"Introducir Meta",IF(ISBLANK(F55),"Introducir Resultado",IF(F55&gt;=E55,"Meta Conseguida","Meta Non Conseguida"))))</f>
        <v>Meta Conseguida</v>
      </c>
      <c r="H55" s="360"/>
      <c r="I55" s="502"/>
      <c r="J55" s="419"/>
      <c r="K55" s="89" t="str">
        <f t="shared" ref="K55:K58" si="34">+IF(AND(ISBLANK(I55),ISBLANK(J55)),"Introducir Meta e Resultado",IF(ISBLANK(I55),"Introducir Meta",IF(ISBLANK(J55),"Introducir Resultado",IF(J55&gt;=I55,"Meta Conseguida","Meta Non Conseguida"))))</f>
        <v>Introducir Meta e Resultado</v>
      </c>
      <c r="M55" s="502"/>
      <c r="N55" s="419"/>
      <c r="O55" s="89" t="str">
        <f t="shared" ref="O55:O58" si="35">+IF(AND(ISBLANK(M55),ISBLANK(N55)),"Introducir Meta e Resultado",IF(ISBLANK(M55),"Introducir Meta",IF(ISBLANK(N55),"Introducir Resultado",IF(N55&gt;=M55,"Meta Conseguida","Meta Non Conseguida"))))</f>
        <v>Introducir Meta e Resultado</v>
      </c>
    </row>
    <row r="56" spans="1:15" ht="102">
      <c r="A56" s="58" t="s">
        <v>119</v>
      </c>
      <c r="B56" s="92" t="s">
        <v>201</v>
      </c>
      <c r="C56" s="92" t="s">
        <v>22</v>
      </c>
      <c r="D56" s="497" t="s">
        <v>485</v>
      </c>
      <c r="E56" s="530">
        <v>3</v>
      </c>
      <c r="F56" s="531">
        <v>4.54</v>
      </c>
      <c r="G56" s="89" t="str">
        <f t="shared" si="33"/>
        <v>Meta Conseguida</v>
      </c>
      <c r="H56" s="360"/>
      <c r="I56" s="502"/>
      <c r="J56" s="419"/>
      <c r="K56" s="89" t="str">
        <f t="shared" si="34"/>
        <v>Introducir Meta e Resultado</v>
      </c>
      <c r="M56" s="502"/>
      <c r="N56" s="419"/>
      <c r="O56" s="89" t="str">
        <f t="shared" si="35"/>
        <v>Introducir Meta e Resultado</v>
      </c>
    </row>
    <row r="57" spans="1:15" ht="76.5">
      <c r="A57" s="58" t="s">
        <v>120</v>
      </c>
      <c r="B57" s="92" t="s">
        <v>205</v>
      </c>
      <c r="C57" s="92" t="s">
        <v>22</v>
      </c>
      <c r="D57" s="497" t="s">
        <v>486</v>
      </c>
      <c r="E57" s="532">
        <v>3</v>
      </c>
      <c r="F57" s="531">
        <v>3.5</v>
      </c>
      <c r="G57" s="89" t="str">
        <f t="shared" si="33"/>
        <v>Meta Conseguida</v>
      </c>
      <c r="H57" s="360"/>
      <c r="I57" s="503"/>
      <c r="J57" s="419"/>
      <c r="K57" s="89" t="str">
        <f t="shared" si="34"/>
        <v>Introducir Meta e Resultado</v>
      </c>
      <c r="M57" s="503"/>
      <c r="N57" s="419"/>
      <c r="O57" s="89" t="str">
        <f t="shared" si="35"/>
        <v>Introducir Meta e Resultado</v>
      </c>
    </row>
    <row r="58" spans="1:15" ht="102">
      <c r="A58" s="59" t="s">
        <v>322</v>
      </c>
      <c r="B58" s="92" t="s">
        <v>371</v>
      </c>
      <c r="C58" s="93" t="s">
        <v>22</v>
      </c>
      <c r="D58" s="497" t="s">
        <v>487</v>
      </c>
      <c r="E58" s="533">
        <v>3</v>
      </c>
      <c r="F58" s="531">
        <v>1.83</v>
      </c>
      <c r="G58" s="90" t="str">
        <f t="shared" si="33"/>
        <v>Meta Non Conseguida</v>
      </c>
      <c r="H58" s="360"/>
      <c r="I58" s="504"/>
      <c r="J58" s="419"/>
      <c r="K58" s="90" t="str">
        <f t="shared" si="34"/>
        <v>Introducir Meta e Resultado</v>
      </c>
      <c r="M58" s="504"/>
      <c r="N58" s="419"/>
      <c r="O58" s="90" t="str">
        <f t="shared" si="35"/>
        <v>Introducir Meta e Resultado</v>
      </c>
    </row>
    <row r="59" spans="1:15" ht="37.5">
      <c r="A59" s="104" t="s">
        <v>105</v>
      </c>
      <c r="B59" s="98" t="s">
        <v>323</v>
      </c>
      <c r="C59" s="98" t="s">
        <v>23</v>
      </c>
      <c r="D59" s="496" t="s">
        <v>372</v>
      </c>
      <c r="E59" s="539">
        <f>+COUNTA(E60:E63)</f>
        <v>4</v>
      </c>
      <c r="F59" s="538">
        <f>+COUNTIF(G60:G63,"Meta Conseguida")</f>
        <v>3</v>
      </c>
      <c r="G59" s="91" t="str">
        <f>+IF(F59=0,"Ningunha Meta Alcanzada",IF(F59=E59,"Meta Totalmente Alcanzada",IF(F59&gt;0,"Meta Parcialmente Alcanzada")))</f>
        <v>Meta Parcialmente Alcanzada</v>
      </c>
      <c r="H59" s="431"/>
      <c r="I59" s="430">
        <f>+COUNTA(I60:I63)</f>
        <v>0</v>
      </c>
      <c r="J59" s="428">
        <f>+COUNTIF(K60:K63,"Meta Conseguida")</f>
        <v>0</v>
      </c>
      <c r="K59" s="91" t="str">
        <f>+IF(J59=0,"Ningunha Meta Alcanzada",IF(J59=I59,"Meta Totalmente Alcanzada",IF(J59&gt;0,"Meta Parcialmente Alcanzada")))</f>
        <v>Ningunha Meta Alcanzada</v>
      </c>
      <c r="M59" s="430">
        <f>+COUNTA(M60:M63)</f>
        <v>0</v>
      </c>
      <c r="N59" s="428">
        <f>+COUNTIF(O60:O63,"Meta Conseguida")</f>
        <v>0</v>
      </c>
      <c r="O59" s="91" t="str">
        <f>+IF(N59=0,"Ningunha Meta Alcanzada",IF(N59=M59,"Meta Totalmente Alcanzada",IF(N59&gt;0,"Meta Parcialmente Alcanzada")))</f>
        <v>Ningunha Meta Alcanzada</v>
      </c>
    </row>
    <row r="60" spans="1:15" ht="76.5">
      <c r="A60" s="58" t="s">
        <v>121</v>
      </c>
      <c r="B60" s="92" t="s">
        <v>210</v>
      </c>
      <c r="C60" s="92" t="s">
        <v>23</v>
      </c>
      <c r="D60" s="497" t="s">
        <v>488</v>
      </c>
      <c r="E60" s="530">
        <v>3</v>
      </c>
      <c r="F60" s="531">
        <v>4</v>
      </c>
      <c r="G60" s="89" t="str">
        <f t="shared" si="33"/>
        <v>Meta Conseguida</v>
      </c>
      <c r="H60" s="360"/>
      <c r="I60" s="502"/>
      <c r="J60" s="505"/>
      <c r="K60" s="89" t="str">
        <f t="shared" ref="K60:K63" si="36">+IF(AND(ISBLANK(I60),ISBLANK(J60)),"Introducir Meta e Resultado",IF(ISBLANK(I60),"Introducir Meta",IF(ISBLANK(J60),"Introducir Resultado",IF(J60&gt;=I60,"Meta Conseguida","Meta Non Conseguida"))))</f>
        <v>Introducir Meta e Resultado</v>
      </c>
      <c r="M60" s="502"/>
      <c r="N60" s="505"/>
      <c r="O60" s="89" t="str">
        <f t="shared" ref="O60:O63" si="37">+IF(AND(ISBLANK(M60),ISBLANK(N60)),"Introducir Meta e Resultado",IF(ISBLANK(M60),"Introducir Meta",IF(ISBLANK(N60),"Introducir Resultado",IF(N60&gt;=M60,"Meta Conseguida","Meta Non Conseguida"))))</f>
        <v>Introducir Meta e Resultado</v>
      </c>
    </row>
    <row r="61" spans="1:15" ht="76.5">
      <c r="A61" s="58" t="s">
        <v>122</v>
      </c>
      <c r="B61" s="92" t="s">
        <v>357</v>
      </c>
      <c r="C61" s="92" t="s">
        <v>23</v>
      </c>
      <c r="D61" s="497" t="s">
        <v>489</v>
      </c>
      <c r="E61" s="530">
        <v>3</v>
      </c>
      <c r="F61" s="531">
        <v>4.54</v>
      </c>
      <c r="G61" s="89" t="str">
        <f t="shared" si="33"/>
        <v>Meta Conseguida</v>
      </c>
      <c r="H61" s="360"/>
      <c r="I61" s="502"/>
      <c r="J61" s="505"/>
      <c r="K61" s="89" t="str">
        <f t="shared" si="36"/>
        <v>Introducir Meta e Resultado</v>
      </c>
      <c r="M61" s="502"/>
      <c r="N61" s="505"/>
      <c r="O61" s="89" t="str">
        <f t="shared" si="37"/>
        <v>Introducir Meta e Resultado</v>
      </c>
    </row>
    <row r="62" spans="1:15" ht="76.5">
      <c r="A62" s="58" t="s">
        <v>325</v>
      </c>
      <c r="B62" s="92" t="s">
        <v>324</v>
      </c>
      <c r="C62" s="92" t="s">
        <v>23</v>
      </c>
      <c r="D62" s="497" t="s">
        <v>490</v>
      </c>
      <c r="E62" s="530">
        <v>3</v>
      </c>
      <c r="F62" s="531">
        <v>3</v>
      </c>
      <c r="G62" s="89" t="str">
        <f t="shared" si="33"/>
        <v>Meta Conseguida</v>
      </c>
      <c r="H62" s="360"/>
      <c r="I62" s="502"/>
      <c r="J62" s="505"/>
      <c r="K62" s="89" t="str">
        <f t="shared" si="36"/>
        <v>Introducir Meta e Resultado</v>
      </c>
      <c r="M62" s="502"/>
      <c r="N62" s="505"/>
      <c r="O62" s="89" t="str">
        <f t="shared" si="37"/>
        <v>Introducir Meta e Resultado</v>
      </c>
    </row>
    <row r="63" spans="1:15" ht="76.5">
      <c r="A63" s="59" t="s">
        <v>358</v>
      </c>
      <c r="B63" s="92" t="s">
        <v>326</v>
      </c>
      <c r="C63" s="93" t="s">
        <v>23</v>
      </c>
      <c r="D63" s="499" t="s">
        <v>491</v>
      </c>
      <c r="E63" s="530">
        <v>3</v>
      </c>
      <c r="F63" s="531">
        <v>1</v>
      </c>
      <c r="G63" s="90" t="str">
        <f t="shared" si="33"/>
        <v>Meta Non Conseguida</v>
      </c>
      <c r="H63" s="360"/>
      <c r="I63" s="502"/>
      <c r="J63" s="505"/>
      <c r="K63" s="90" t="str">
        <f t="shared" si="36"/>
        <v>Introducir Meta e Resultado</v>
      </c>
      <c r="M63" s="502"/>
      <c r="N63" s="505"/>
      <c r="O63" s="90" t="str">
        <f t="shared" si="37"/>
        <v>Introducir Meta e Resultado</v>
      </c>
    </row>
    <row r="64" spans="1:15" ht="38.25">
      <c r="A64" s="105" t="s">
        <v>166</v>
      </c>
      <c r="B64" s="106" t="s">
        <v>220</v>
      </c>
      <c r="C64" s="97" t="s">
        <v>24</v>
      </c>
      <c r="D64" s="465" t="s">
        <v>327</v>
      </c>
      <c r="E64" s="470">
        <v>0.1</v>
      </c>
      <c r="F64" s="410">
        <v>0.1111</v>
      </c>
      <c r="G64" s="88" t="str">
        <f>+IF(AND(ISBLANK(E64),ISBLANK(F64)),"Introducir Meta e Resultado",IF(ISBLANK(E64),"Introducir Meta",IF(ISBLANK(F64),"Introducir Resultado",IF(F64&gt;=E64,"Meta Conseguida","Meta Non Conseguida"))))</f>
        <v>Meta Conseguida</v>
      </c>
      <c r="H64" s="362"/>
      <c r="I64" s="423"/>
      <c r="J64" s="403"/>
      <c r="K64" s="88" t="str">
        <f>+IF(AND(ISBLANK(I64),ISBLANK(J64)),"Introducir Meta e Resultado",IF(ISBLANK(I64),"Introducir Meta",IF(ISBLANK(J64),"Introducir Resultado",IF(J64&gt;=I64,"Meta Conseguida","Meta Non Conseguida"))))</f>
        <v>Introducir Meta e Resultado</v>
      </c>
      <c r="L64" s="3"/>
      <c r="M64" s="423"/>
      <c r="N64" s="403"/>
      <c r="O64" s="88" t="str">
        <f>+IF(AND(ISBLANK(M64),ISBLANK(N64)),"Introducir Meta e Resultado",IF(ISBLANK(M64),"Introducir Meta",IF(ISBLANK(N64),"Introducir Resultado",IF(N64&gt;=M64,"Meta Conseguida","Meta Non Conseguida"))))</f>
        <v>Introducir Meta e Resultado</v>
      </c>
    </row>
    <row r="65" spans="1:15" ht="37.5">
      <c r="A65" s="104" t="s">
        <v>106</v>
      </c>
      <c r="B65" s="98" t="s">
        <v>25</v>
      </c>
      <c r="C65" s="98" t="s">
        <v>176</v>
      </c>
      <c r="D65" s="496" t="s">
        <v>346</v>
      </c>
      <c r="E65" s="537">
        <f>+COUNTA(E66:E69)</f>
        <v>4</v>
      </c>
      <c r="F65" s="538">
        <f>+COUNTIF(G66:G69,"Meta Conseguida")</f>
        <v>3</v>
      </c>
      <c r="G65" s="91" t="str">
        <f>+IF(F65=0,"Ningunha Meta Alcanzada",IF(F65=E65,"Meta Totalmente Alcanzada",IF(F65&gt;0,"Meta Parcialmente Alcanzada")))</f>
        <v>Meta Parcialmente Alcanzada</v>
      </c>
      <c r="H65" s="360"/>
      <c r="I65" s="427">
        <f>+COUNTA(I66:I69)</f>
        <v>0</v>
      </c>
      <c r="J65" s="428">
        <f>+COUNTIF(K66:K69,"Meta Conseguida")</f>
        <v>0</v>
      </c>
      <c r="K65" s="91" t="str">
        <f>+IF(J65=0,"Ningunha Meta Alcanzada",IF(J65=I65,"Meta Totalmente Alcanzada",IF(J65&gt;0,"Meta Parcialmente Alcanzada")))</f>
        <v>Ningunha Meta Alcanzada</v>
      </c>
      <c r="M65" s="427">
        <f>+COUNTA(M66:M69)</f>
        <v>0</v>
      </c>
      <c r="N65" s="428">
        <f>+COUNTIF(O66:O69,"Meta Conseguida")</f>
        <v>0</v>
      </c>
      <c r="O65" s="91" t="str">
        <f>+IF(N65=0,"Ningunha Meta Alcanzada",IF(N65=M65,"Meta Totalmente Alcanzada",IF(N65&gt;0,"Meta Parcialmente Alcanzada")))</f>
        <v>Ningunha Meta Alcanzada</v>
      </c>
    </row>
    <row r="66" spans="1:15" ht="76.5">
      <c r="A66" s="58" t="s">
        <v>123</v>
      </c>
      <c r="B66" s="92" t="s">
        <v>209</v>
      </c>
      <c r="C66" s="92" t="s">
        <v>176</v>
      </c>
      <c r="D66" s="497" t="s">
        <v>492</v>
      </c>
      <c r="E66" s="530">
        <v>3</v>
      </c>
      <c r="F66" s="531">
        <v>2.3333333333333335</v>
      </c>
      <c r="G66" s="89" t="str">
        <f t="shared" ref="G66:G69" si="38">+IF(AND(ISBLANK(E66),ISBLANK(F66)),"Introducir Meta e Resultado",IF(ISBLANK(E66),"Introducir Meta",IF(ISBLANK(F66),"Introducir Resultado",IF(F66&gt;=E66,"Meta Conseguida","Meta Non Conseguida"))))</f>
        <v>Meta Non Conseguida</v>
      </c>
      <c r="H66" s="360"/>
      <c r="I66" s="530"/>
      <c r="J66" s="531"/>
      <c r="K66" s="89" t="str">
        <f t="shared" ref="K66:K69" si="39">+IF(AND(ISBLANK(I66),ISBLANK(J66)),"Introducir Meta e Resultado",IF(ISBLANK(I66),"Introducir Meta",IF(ISBLANK(J66),"Introducir Resultado",IF(J66&gt;=I66,"Meta Conseguida","Meta Non Conseguida"))))</f>
        <v>Introducir Meta e Resultado</v>
      </c>
      <c r="M66" s="530"/>
      <c r="N66" s="531"/>
      <c r="O66" s="89" t="str">
        <f t="shared" ref="O66:O69" si="40">+IF(AND(ISBLANK(M66),ISBLANK(N66)),"Introducir Meta e Resultado",IF(ISBLANK(M66),"Introducir Meta",IF(ISBLANK(N66),"Introducir Resultado",IF(N66&gt;=M66,"Meta Conseguida","Meta Non Conseguida"))))</f>
        <v>Introducir Meta e Resultado</v>
      </c>
    </row>
    <row r="67" spans="1:15" ht="102">
      <c r="A67" s="58" t="s">
        <v>124</v>
      </c>
      <c r="B67" s="92" t="s">
        <v>206</v>
      </c>
      <c r="C67" s="92" t="s">
        <v>176</v>
      </c>
      <c r="D67" s="497" t="s">
        <v>493</v>
      </c>
      <c r="E67" s="530">
        <v>3</v>
      </c>
      <c r="F67" s="531">
        <v>4.26</v>
      </c>
      <c r="G67" s="89" t="str">
        <f t="shared" si="38"/>
        <v>Meta Conseguida</v>
      </c>
      <c r="H67" s="360"/>
      <c r="I67" s="530"/>
      <c r="J67" s="531"/>
      <c r="K67" s="89" t="str">
        <f t="shared" si="39"/>
        <v>Introducir Meta e Resultado</v>
      </c>
      <c r="M67" s="530"/>
      <c r="N67" s="531"/>
      <c r="O67" s="89" t="str">
        <f t="shared" si="40"/>
        <v>Introducir Meta e Resultado</v>
      </c>
    </row>
    <row r="68" spans="1:15" ht="89.25">
      <c r="A68" s="58" t="s">
        <v>125</v>
      </c>
      <c r="B68" s="92" t="s">
        <v>207</v>
      </c>
      <c r="C68" s="92" t="s">
        <v>176</v>
      </c>
      <c r="D68" s="497" t="s">
        <v>494</v>
      </c>
      <c r="E68" s="530">
        <v>3</v>
      </c>
      <c r="F68" s="531">
        <v>3.5</v>
      </c>
      <c r="G68" s="89" t="str">
        <f t="shared" si="38"/>
        <v>Meta Conseguida</v>
      </c>
      <c r="H68" s="360"/>
      <c r="I68" s="530"/>
      <c r="J68" s="531"/>
      <c r="K68" s="89" t="str">
        <f t="shared" si="39"/>
        <v>Introducir Meta e Resultado</v>
      </c>
      <c r="M68" s="530"/>
      <c r="N68" s="531"/>
      <c r="O68" s="89" t="str">
        <f t="shared" si="40"/>
        <v>Introducir Meta e Resultado</v>
      </c>
    </row>
    <row r="69" spans="1:15" ht="102">
      <c r="A69" s="59" t="s">
        <v>126</v>
      </c>
      <c r="B69" s="93" t="s">
        <v>373</v>
      </c>
      <c r="C69" s="93" t="s">
        <v>176</v>
      </c>
      <c r="D69" s="497" t="s">
        <v>495</v>
      </c>
      <c r="E69" s="530">
        <v>3</v>
      </c>
      <c r="F69" s="531">
        <v>3.22</v>
      </c>
      <c r="G69" s="89" t="str">
        <f t="shared" si="38"/>
        <v>Meta Conseguida</v>
      </c>
      <c r="H69" s="360"/>
      <c r="I69" s="530"/>
      <c r="J69" s="531"/>
      <c r="K69" s="89" t="str">
        <f t="shared" si="39"/>
        <v>Introducir Meta e Resultado</v>
      </c>
      <c r="M69" s="530"/>
      <c r="N69" s="531"/>
      <c r="O69" s="89" t="str">
        <f t="shared" si="40"/>
        <v>Introducir Meta e Resultado</v>
      </c>
    </row>
    <row r="70" spans="1:15" ht="25.5">
      <c r="A70" s="105" t="s">
        <v>110</v>
      </c>
      <c r="B70" s="106" t="s">
        <v>307</v>
      </c>
      <c r="C70" s="106" t="s">
        <v>29</v>
      </c>
      <c r="D70" s="486" t="s">
        <v>308</v>
      </c>
      <c r="E70" s="487" t="s">
        <v>179</v>
      </c>
      <c r="F70" s="506">
        <v>8</v>
      </c>
      <c r="G70" s="94" t="str">
        <f>+IF(ISBLANK(F70),"Introducir Resultado","Indicador Completado")</f>
        <v>Indicador Completado</v>
      </c>
      <c r="H70" s="3"/>
      <c r="I70" s="487" t="s">
        <v>179</v>
      </c>
      <c r="J70" s="488"/>
      <c r="K70" s="94" t="str">
        <f>+IF(ISBLANK(J70),"Introducir Resultado","Indicador Completado")</f>
        <v>Introducir Resultado</v>
      </c>
      <c r="M70" s="487" t="s">
        <v>179</v>
      </c>
      <c r="N70" s="488"/>
      <c r="O70" s="94" t="str">
        <f>+IF(ISBLANK(N70),"Introducir Resultado","Indicador Completado")</f>
        <v>Introducir Resultado</v>
      </c>
    </row>
    <row r="71" spans="1:15" ht="76.5">
      <c r="A71" s="105" t="s">
        <v>111</v>
      </c>
      <c r="B71" s="106" t="s">
        <v>185</v>
      </c>
      <c r="C71" s="106" t="s">
        <v>31</v>
      </c>
      <c r="D71" s="486" t="s">
        <v>496</v>
      </c>
      <c r="E71" s="507">
        <v>6.8</v>
      </c>
      <c r="F71" s="506">
        <v>5.7034444808959996</v>
      </c>
      <c r="G71" s="88" t="str">
        <f>+IF(AND(ISBLANK(E71),ISBLANK(F71)),"Introducir Meta e Resultado",IF(ISBLANK(E71),"Introducir Meta",IF(ISBLANK(F71),"Introducir Resultado",IF(F71&gt;=E71,"Meta Conseguida","Meta Non Conseguida"))))</f>
        <v>Meta Non Conseguida</v>
      </c>
      <c r="H71" s="3"/>
      <c r="I71" s="507"/>
      <c r="J71" s="506"/>
      <c r="K71" s="88" t="str">
        <f>+IF(AND(ISBLANK(I71),ISBLANK(J71)),"Introducir Meta e Resultado",IF(ISBLANK(I71),"Introducir Meta",IF(ISBLANK(J71),"Introducir Resultado",IF(J71&gt;=I71,"Meta Conseguida","Meta Non Conseguida"))))</f>
        <v>Introducir Meta e Resultado</v>
      </c>
      <c r="M71" s="507"/>
      <c r="N71" s="506"/>
      <c r="O71" s="88" t="str">
        <f>+IF(AND(ISBLANK(M71),ISBLANK(N71)),"Introducir Meta e Resultado",IF(ISBLANK(M71),"Introducir Meta",IF(ISBLANK(N71),"Introducir Resultado",IF(N71&gt;=M71,"Meta Conseguida","Meta Non Conseguida"))))</f>
        <v>Introducir Meta e Resultado</v>
      </c>
    </row>
    <row r="72" spans="1:15" ht="25.5">
      <c r="A72" s="105" t="s">
        <v>112</v>
      </c>
      <c r="B72" s="106" t="s">
        <v>221</v>
      </c>
      <c r="C72" s="106" t="s">
        <v>23</v>
      </c>
      <c r="D72" s="486" t="s">
        <v>332</v>
      </c>
      <c r="E72" s="508" t="s">
        <v>179</v>
      </c>
      <c r="F72" s="554">
        <v>36</v>
      </c>
      <c r="G72" s="94" t="str">
        <f>+IF(ISBLANK(F72),"Introducir Resultado","Indicador Completado")</f>
        <v>Indicador Completado</v>
      </c>
      <c r="H72" s="3"/>
      <c r="I72" s="508" t="s">
        <v>179</v>
      </c>
      <c r="J72" s="509"/>
      <c r="K72" s="94" t="str">
        <f>+IF(ISBLANK(J72),"Introducir Resultado","Indicador Completado")</f>
        <v>Introducir Resultado</v>
      </c>
      <c r="M72" s="508" t="s">
        <v>179</v>
      </c>
      <c r="N72" s="509"/>
      <c r="O72" s="94" t="str">
        <f>+IF(ISBLANK(N72),"Introducir Resultado","Indicador Completado")</f>
        <v>Introducir Resultado</v>
      </c>
    </row>
    <row r="73" spans="1:15" ht="51">
      <c r="A73" s="105" t="s">
        <v>113</v>
      </c>
      <c r="B73" s="106" t="s">
        <v>265</v>
      </c>
      <c r="C73" s="106" t="s">
        <v>23</v>
      </c>
      <c r="D73" s="486" t="s">
        <v>328</v>
      </c>
      <c r="E73" s="507">
        <v>3</v>
      </c>
      <c r="F73" s="506">
        <v>4</v>
      </c>
      <c r="G73" s="94" t="str">
        <f>+IF(AND(ISBLANK(E73),ISBLANK(F73)),"Introducir Meta e Resultado",IF(ISBLANK(E73),"Introducir Meta",IF(ISBLANK(F73),"Introducir Resultado",IF(F73&gt;=E73,"Meta Conseguida","Meta Non Conseguida"))))</f>
        <v>Meta Conseguida</v>
      </c>
      <c r="H73" s="3"/>
      <c r="I73" s="507"/>
      <c r="J73" s="506"/>
      <c r="K73" s="94" t="str">
        <f>+IF(AND(ISBLANK(I73),ISBLANK(J73)),"Introducir Meta e Resultado",IF(ISBLANK(I73),"Introducir Meta",IF(ISBLANK(J73),"Introducir Resultado",IF(J73&gt;=I73,"Meta Conseguida","Meta Non Conseguida"))))</f>
        <v>Introducir Meta e Resultado</v>
      </c>
      <c r="M73" s="507"/>
      <c r="N73" s="506"/>
      <c r="O73" s="94" t="str">
        <f>+IF(AND(ISBLANK(M73),ISBLANK(N73)),"Introducir Meta e Resultado",IF(ISBLANK(M73),"Introducir Meta",IF(ISBLANK(N73),"Introducir Resultado",IF(N73&gt;=M73,"Meta Conseguida","Meta Non Conseguida"))))</f>
        <v>Introducir Meta e Resultado</v>
      </c>
    </row>
    <row r="74" spans="1:15" ht="76.5">
      <c r="A74" s="105" t="s">
        <v>114</v>
      </c>
      <c r="B74" s="106" t="s">
        <v>208</v>
      </c>
      <c r="C74" s="106" t="s">
        <v>24</v>
      </c>
      <c r="D74" s="486" t="s">
        <v>497</v>
      </c>
      <c r="E74" s="507">
        <v>3</v>
      </c>
      <c r="F74" s="414">
        <v>4.333333333333333</v>
      </c>
      <c r="G74" s="88" t="str">
        <f>+IF(AND(ISBLANK(E74),ISBLANK(F74)),"Introducir Meta e Resultado",IF(ISBLANK(E74),"Introducir Meta",IF(ISBLANK(F74),"Introducir Resultado",IF(F74&gt;=E74,"Meta Conseguida","Meta Non Conseguida"))))</f>
        <v>Meta Conseguida</v>
      </c>
      <c r="H74" s="3"/>
      <c r="I74" s="507"/>
      <c r="J74" s="414"/>
      <c r="K74" s="88" t="str">
        <f>+IF(AND(ISBLANK(I74),ISBLANK(J74)),"Introducir Meta e Resultado",IF(ISBLANK(I74),"Introducir Meta",IF(ISBLANK(J74),"Introducir Resultado",IF(J74&gt;=I74,"Meta Conseguida","Meta Non Conseguida"))))</f>
        <v>Introducir Meta e Resultado</v>
      </c>
      <c r="M74" s="507"/>
      <c r="N74" s="414"/>
      <c r="O74" s="88" t="str">
        <f>+IF(AND(ISBLANK(M74),ISBLANK(N74)),"Introducir Meta e Resultado",IF(ISBLANK(M74),"Introducir Meta",IF(ISBLANK(N74),"Introducir Resultado",IF(N74&gt;=M74,"Meta Conseguida","Meta Non Conseguida"))))</f>
        <v>Introducir Meta e Resultado</v>
      </c>
    </row>
    <row r="75" spans="1:15" ht="37.5">
      <c r="A75" s="104" t="s">
        <v>115</v>
      </c>
      <c r="B75" s="98" t="s">
        <v>329</v>
      </c>
      <c r="C75" s="98" t="s">
        <v>9</v>
      </c>
      <c r="D75" s="496" t="s">
        <v>347</v>
      </c>
      <c r="E75" s="429">
        <f>+COUNTA(E76:E79)</f>
        <v>4</v>
      </c>
      <c r="F75" s="428">
        <f>+COUNTIF(G76:G79,"Meta Conseguida")</f>
        <v>3</v>
      </c>
      <c r="G75" s="91" t="str">
        <f>+IF(F75=0,"Ningunha Meta Alcanzada",IF(F75=E75,"Meta Totalmente Alcanzada",IF(F75&gt;0,"Meta Parcialmente Alcanzada")))</f>
        <v>Meta Parcialmente Alcanzada</v>
      </c>
      <c r="H75" s="360"/>
      <c r="I75" s="429">
        <f>+COUNTA(I76:I79)</f>
        <v>0</v>
      </c>
      <c r="J75" s="428">
        <f>+COUNTIF(K76:K79,"Meta Conseguida")</f>
        <v>0</v>
      </c>
      <c r="K75" s="91" t="str">
        <f>+IF(J75=0,"Ningunha Meta Alcanzada",IF(J75=I75,"Meta Totalmente Alcanzada",IF(J75&gt;0,"Meta Parcialmente Alcanzada")))</f>
        <v>Ningunha Meta Alcanzada</v>
      </c>
      <c r="M75" s="429">
        <f>+COUNTA(M76:M79)</f>
        <v>0</v>
      </c>
      <c r="N75" s="428">
        <f>+COUNTIF(O76:O79,"Meta Conseguida")</f>
        <v>0</v>
      </c>
      <c r="O75" s="91" t="str">
        <f>+IF(N75=0,"Ningunha Meta Alcanzada",IF(N75=M75,"Meta Totalmente Alcanzada",IF(N75&gt;0,"Meta Parcialmente Alcanzada")))</f>
        <v>Ningunha Meta Alcanzada</v>
      </c>
    </row>
    <row r="76" spans="1:15" ht="76.5">
      <c r="A76" s="58" t="s">
        <v>151</v>
      </c>
      <c r="B76" s="92" t="s">
        <v>213</v>
      </c>
      <c r="C76" s="67" t="s">
        <v>9</v>
      </c>
      <c r="D76" s="497" t="s">
        <v>498</v>
      </c>
      <c r="E76" s="530">
        <v>3</v>
      </c>
      <c r="F76" s="531">
        <v>3</v>
      </c>
      <c r="G76" s="89" t="str">
        <f t="shared" ref="G76:G79" si="41">+IF(AND(ISBLANK(E76),ISBLANK(F76)),"Introducir Meta e Resultado",IF(ISBLANK(E76),"Introducir Meta",IF(ISBLANK(F76),"Introducir Resultado",IF(F76&gt;=E76,"Meta Conseguida","Meta Non Conseguida"))))</f>
        <v>Meta Conseguida</v>
      </c>
      <c r="H76" s="360"/>
      <c r="I76" s="530"/>
      <c r="J76" s="531"/>
      <c r="K76" s="89" t="str">
        <f t="shared" ref="K76:K79" si="42">+IF(AND(ISBLANK(I76),ISBLANK(J76)),"Introducir Meta e Resultado",IF(ISBLANK(I76),"Introducir Meta",IF(ISBLANK(J76),"Introducir Resultado",IF(J76&gt;=I76,"Meta Conseguida","Meta Non Conseguida"))))</f>
        <v>Introducir Meta e Resultado</v>
      </c>
      <c r="M76" s="530"/>
      <c r="N76" s="531"/>
      <c r="O76" s="89" t="str">
        <f t="shared" ref="O76:O79" si="43">+IF(AND(ISBLANK(M76),ISBLANK(N76)),"Introducir Meta e Resultado",IF(ISBLANK(M76),"Introducir Meta",IF(ISBLANK(N76),"Introducir Resultado",IF(N76&gt;=M76,"Meta Conseguida","Meta Non Conseguida"))))</f>
        <v>Introducir Meta e Resultado</v>
      </c>
    </row>
    <row r="77" spans="1:15" ht="76.5">
      <c r="A77" s="58" t="s">
        <v>152</v>
      </c>
      <c r="B77" s="92" t="s">
        <v>214</v>
      </c>
      <c r="C77" s="67" t="s">
        <v>9</v>
      </c>
      <c r="D77" s="497" t="s">
        <v>499</v>
      </c>
      <c r="E77" s="530">
        <v>3</v>
      </c>
      <c r="F77" s="531">
        <v>3.89</v>
      </c>
      <c r="G77" s="89" t="str">
        <f t="shared" si="41"/>
        <v>Meta Conseguida</v>
      </c>
      <c r="H77" s="360"/>
      <c r="I77" s="530"/>
      <c r="J77" s="531"/>
      <c r="K77" s="89" t="str">
        <f t="shared" si="42"/>
        <v>Introducir Meta e Resultado</v>
      </c>
      <c r="M77" s="530"/>
      <c r="N77" s="531"/>
      <c r="O77" s="89" t="str">
        <f t="shared" si="43"/>
        <v>Introducir Meta e Resultado</v>
      </c>
    </row>
    <row r="78" spans="1:15" ht="76.5">
      <c r="A78" s="58" t="s">
        <v>177</v>
      </c>
      <c r="B78" s="92" t="s">
        <v>215</v>
      </c>
      <c r="C78" s="67" t="s">
        <v>9</v>
      </c>
      <c r="D78" s="497" t="s">
        <v>500</v>
      </c>
      <c r="E78" s="530">
        <v>3</v>
      </c>
      <c r="F78" s="531">
        <v>3.75</v>
      </c>
      <c r="G78" s="89" t="str">
        <f t="shared" si="41"/>
        <v>Meta Conseguida</v>
      </c>
      <c r="H78" s="360"/>
      <c r="I78" s="530"/>
      <c r="J78" s="531"/>
      <c r="K78" s="89" t="str">
        <f t="shared" si="42"/>
        <v>Introducir Meta e Resultado</v>
      </c>
      <c r="M78" s="530"/>
      <c r="N78" s="531"/>
      <c r="O78" s="89" t="str">
        <f t="shared" si="43"/>
        <v>Introducir Meta e Resultado</v>
      </c>
    </row>
    <row r="79" spans="1:15" ht="76.5">
      <c r="A79" s="59" t="s">
        <v>178</v>
      </c>
      <c r="B79" s="93" t="s">
        <v>374</v>
      </c>
      <c r="C79" s="66" t="s">
        <v>9</v>
      </c>
      <c r="D79" s="497" t="s">
        <v>501</v>
      </c>
      <c r="E79" s="540">
        <v>3</v>
      </c>
      <c r="F79" s="534">
        <v>2</v>
      </c>
      <c r="G79" s="90" t="str">
        <f t="shared" si="41"/>
        <v>Meta Non Conseguida</v>
      </c>
      <c r="H79" s="360"/>
      <c r="I79" s="540"/>
      <c r="J79" s="534"/>
      <c r="K79" s="90" t="str">
        <f t="shared" si="42"/>
        <v>Introducir Meta e Resultado</v>
      </c>
      <c r="M79" s="540"/>
      <c r="N79" s="534"/>
      <c r="O79" s="90" t="str">
        <f t="shared" si="43"/>
        <v>Introducir Meta e Resultado</v>
      </c>
    </row>
    <row r="80" spans="1:15" ht="51">
      <c r="A80" s="105" t="s">
        <v>129</v>
      </c>
      <c r="B80" s="106" t="s">
        <v>133</v>
      </c>
      <c r="C80" s="106" t="s">
        <v>153</v>
      </c>
      <c r="D80" s="510" t="s">
        <v>330</v>
      </c>
      <c r="E80" s="470">
        <v>1</v>
      </c>
      <c r="F80" s="403">
        <v>1</v>
      </c>
      <c r="G80" s="94" t="str">
        <f>+IF(AND(ISBLANK(E80),ISBLANK(F80)),"Introducir Meta e Resultado",IF(ISBLANK(E80),"Introducir Meta",IF(ISBLANK(F80),"Introducir Resultado",IF(F80&gt;=E80,"Meta Conseguida","Meta Non Conseguida"))))</f>
        <v>Meta Conseguida</v>
      </c>
      <c r="H80" s="3"/>
      <c r="I80" s="511"/>
      <c r="J80" s="403"/>
      <c r="K80" s="94" t="str">
        <f>+IF(AND(ISBLANK(I80),ISBLANK(J80)),"Introducir Meta e Resultado",IF(ISBLANK(I80),"Introducir Meta",IF(ISBLANK(J80),"Introducir Resultado",IF(J80&gt;=I80,"Meta Conseguida","Meta Non Conseguida"))))</f>
        <v>Introducir Meta e Resultado</v>
      </c>
      <c r="M80" s="511"/>
      <c r="N80" s="403"/>
      <c r="O80" s="94" t="str">
        <f>+IF(AND(ISBLANK(M80),ISBLANK(N80)),"Introducir Meta e Resultado",IF(ISBLANK(M80),"Introducir Meta",IF(ISBLANK(N80),"Introducir Resultado",IF(N80&gt;=M80,"Meta Conseguida","Meta Non Conseguida"))))</f>
        <v>Introducir Meta e Resultado</v>
      </c>
    </row>
    <row r="81" spans="1:15" ht="76.5">
      <c r="A81" s="105" t="s">
        <v>130</v>
      </c>
      <c r="B81" s="106" t="s">
        <v>57</v>
      </c>
      <c r="C81" s="106" t="s">
        <v>7</v>
      </c>
      <c r="D81" s="486" t="s">
        <v>502</v>
      </c>
      <c r="E81" s="552">
        <v>4</v>
      </c>
      <c r="F81" s="414">
        <v>4.07</v>
      </c>
      <c r="G81" s="88" t="str">
        <f>+IF(AND(ISBLANK(E81),ISBLANK(F81)),"Introducir Meta e Resultado",IF(ISBLANK(E81),"Introducir Meta",IF(ISBLANK(F81),"Introducir Resultado",IF(F81&gt;=E81,"Meta Conseguida","Meta Non Conseguida"))))</f>
        <v>Meta Conseguida</v>
      </c>
      <c r="H81" s="3"/>
      <c r="I81" s="507"/>
      <c r="J81" s="414"/>
      <c r="K81" s="88" t="str">
        <f>+IF(AND(ISBLANK(I81),ISBLANK(J81)),"Introducir Meta e Resultado",IF(ISBLANK(I81),"Introducir Meta",IF(ISBLANK(J81),"Introducir Resultado",IF(J81&gt;=I81,"Meta Conseguida","Meta Non Conseguida"))))</f>
        <v>Introducir Meta e Resultado</v>
      </c>
      <c r="M81" s="507"/>
      <c r="N81" s="414"/>
      <c r="O81" s="88" t="str">
        <f>+IF(AND(ISBLANK(M81),ISBLANK(N81)),"Introducir Meta e Resultado",IF(ISBLANK(M81),"Introducir Meta",IF(ISBLANK(N81),"Introducir Resultado",IF(N81&gt;=M81,"Meta Conseguida","Meta Non Conseguida"))))</f>
        <v>Introducir Meta e Resultado</v>
      </c>
    </row>
    <row r="82" spans="1:15" ht="37.5">
      <c r="A82" s="104" t="s">
        <v>167</v>
      </c>
      <c r="B82" s="98" t="s">
        <v>266</v>
      </c>
      <c r="C82" s="98" t="s">
        <v>11</v>
      </c>
      <c r="D82" s="496" t="s">
        <v>348</v>
      </c>
      <c r="E82" s="427">
        <f>+COUNTA(E83:E86)</f>
        <v>4</v>
      </c>
      <c r="F82" s="428">
        <f>+COUNTIF(G83:G86,"Meta Conseguida")</f>
        <v>3</v>
      </c>
      <c r="G82" s="91" t="str">
        <f>+IF(F82=0,"Ningunha Meta Alcanzada",IF(F82=E82,"Meta Totalmente Alcanzada",IF(F82&gt;0,"Meta Parcialmente Alcanzada")))</f>
        <v>Meta Parcialmente Alcanzada</v>
      </c>
      <c r="H82" s="360"/>
      <c r="I82" s="427">
        <f>+COUNTA(I83:I86)</f>
        <v>0</v>
      </c>
      <c r="J82" s="428">
        <f>+COUNTIF(K83:K86,"Meta Conseguida")</f>
        <v>0</v>
      </c>
      <c r="K82" s="91" t="str">
        <f>+IF(J82=0,"Ningunha Meta Alcanzada",IF(J82=I82,"Meta Totalmente Alcanzada",IF(J82&gt;0,"Meta Parcialmente Alcanzada")))</f>
        <v>Ningunha Meta Alcanzada</v>
      </c>
      <c r="M82" s="427">
        <f>+COUNTA(M83:M86)</f>
        <v>0</v>
      </c>
      <c r="N82" s="428">
        <f>+COUNTIF(O83:O86,"Meta Conseguida")</f>
        <v>0</v>
      </c>
      <c r="O82" s="91" t="str">
        <f>+IF(N82=0,"Ningunha Meta Alcanzada",IF(N82=M82,"Meta Totalmente Alcanzada",IF(N82&gt;0,"Meta Parcialmente Alcanzada")))</f>
        <v>Ningunha Meta Alcanzada</v>
      </c>
    </row>
    <row r="83" spans="1:15" ht="76.5">
      <c r="A83" s="58" t="s">
        <v>267</v>
      </c>
      <c r="B83" s="92" t="s">
        <v>268</v>
      </c>
      <c r="C83" s="92" t="s">
        <v>11</v>
      </c>
      <c r="D83" s="497" t="s">
        <v>503</v>
      </c>
      <c r="E83" s="530">
        <v>3</v>
      </c>
      <c r="F83" s="531">
        <v>3.4</v>
      </c>
      <c r="G83" s="89" t="str">
        <f t="shared" ref="G83:G86" si="44">+IF(AND(ISBLANK(E83),ISBLANK(F83)),"Introducir Meta e Resultado",IF(ISBLANK(E83),"Introducir Meta",IF(ISBLANK(F83),"Introducir Resultado",IF(F83&gt;=E83,"Meta Conseguida","Meta Non Conseguida"))))</f>
        <v>Meta Conseguida</v>
      </c>
      <c r="H83" s="360"/>
      <c r="I83" s="530"/>
      <c r="J83" s="531"/>
      <c r="K83" s="89" t="str">
        <f t="shared" ref="K83:K86" si="45">+IF(AND(ISBLANK(I83),ISBLANK(J83)),"Introducir Meta e Resultado",IF(ISBLANK(I83),"Introducir Meta",IF(ISBLANK(J83),"Introducir Resultado",IF(J83&gt;=I83,"Meta Conseguida","Meta Non Conseguida"))))</f>
        <v>Introducir Meta e Resultado</v>
      </c>
      <c r="M83" s="530"/>
      <c r="N83" s="531"/>
      <c r="O83" s="89" t="str">
        <f t="shared" ref="O83:O86" si="46">+IF(AND(ISBLANK(M83),ISBLANK(N83)),"Introducir Meta e Resultado",IF(ISBLANK(M83),"Introducir Meta",IF(ISBLANK(N83),"Introducir Resultado",IF(N83&gt;=M83,"Meta Conseguida","Meta Non Conseguida"))))</f>
        <v>Introducir Meta e Resultado</v>
      </c>
    </row>
    <row r="84" spans="1:15" ht="76.5">
      <c r="A84" s="58" t="s">
        <v>269</v>
      </c>
      <c r="B84" s="92" t="s">
        <v>270</v>
      </c>
      <c r="C84" s="92" t="s">
        <v>11</v>
      </c>
      <c r="D84" s="497" t="s">
        <v>504</v>
      </c>
      <c r="E84" s="530">
        <v>3</v>
      </c>
      <c r="F84" s="531">
        <v>4.4000000000000004</v>
      </c>
      <c r="G84" s="89" t="str">
        <f t="shared" si="44"/>
        <v>Meta Conseguida</v>
      </c>
      <c r="H84" s="360"/>
      <c r="I84" s="530"/>
      <c r="J84" s="531"/>
      <c r="K84" s="89" t="str">
        <f t="shared" si="45"/>
        <v>Introducir Meta e Resultado</v>
      </c>
      <c r="M84" s="530"/>
      <c r="N84" s="531"/>
      <c r="O84" s="89" t="str">
        <f t="shared" si="46"/>
        <v>Introducir Meta e Resultado</v>
      </c>
    </row>
    <row r="85" spans="1:15" ht="89.25">
      <c r="A85" s="58" t="s">
        <v>272</v>
      </c>
      <c r="B85" s="92" t="s">
        <v>271</v>
      </c>
      <c r="C85" s="92" t="s">
        <v>11</v>
      </c>
      <c r="D85" s="497" t="s">
        <v>505</v>
      </c>
      <c r="E85" s="530">
        <v>3</v>
      </c>
      <c r="F85" s="531">
        <v>2.7272727272727271</v>
      </c>
      <c r="G85" s="89" t="str">
        <f t="shared" si="44"/>
        <v>Meta Non Conseguida</v>
      </c>
      <c r="H85" s="360"/>
      <c r="I85" s="530"/>
      <c r="J85" s="531"/>
      <c r="K85" s="89" t="str">
        <f t="shared" si="45"/>
        <v>Introducir Meta e Resultado</v>
      </c>
      <c r="M85" s="530"/>
      <c r="N85" s="531"/>
      <c r="O85" s="89" t="str">
        <f t="shared" si="46"/>
        <v>Introducir Meta e Resultado</v>
      </c>
    </row>
    <row r="86" spans="1:15" ht="76.5">
      <c r="A86" s="59" t="s">
        <v>272</v>
      </c>
      <c r="B86" s="92" t="s">
        <v>375</v>
      </c>
      <c r="C86" s="93" t="s">
        <v>11</v>
      </c>
      <c r="D86" s="497" t="s">
        <v>506</v>
      </c>
      <c r="E86" s="530">
        <v>3</v>
      </c>
      <c r="F86" s="531">
        <v>3.5</v>
      </c>
      <c r="G86" s="89" t="str">
        <f t="shared" si="44"/>
        <v>Meta Conseguida</v>
      </c>
      <c r="H86" s="360"/>
      <c r="I86" s="530"/>
      <c r="J86" s="531"/>
      <c r="K86" s="89" t="str">
        <f t="shared" si="45"/>
        <v>Introducir Meta e Resultado</v>
      </c>
      <c r="M86" s="530"/>
      <c r="N86" s="531"/>
      <c r="O86" s="89" t="str">
        <f t="shared" si="46"/>
        <v>Introducir Meta e Resultado</v>
      </c>
    </row>
    <row r="87" spans="1:15" ht="63.75">
      <c r="A87" s="107" t="s">
        <v>168</v>
      </c>
      <c r="B87" s="108" t="s">
        <v>216</v>
      </c>
      <c r="C87" s="108" t="s">
        <v>302</v>
      </c>
      <c r="D87" s="512" t="s">
        <v>507</v>
      </c>
      <c r="E87" s="513" t="s">
        <v>179</v>
      </c>
      <c r="F87" s="514">
        <v>36</v>
      </c>
      <c r="G87" s="94" t="str">
        <f t="shared" ref="G87:G88" si="47">+IF(ISBLANK(F87),"Introducir Resultado","Indicador Completado")</f>
        <v>Indicador Completado</v>
      </c>
      <c r="H87" s="3"/>
      <c r="I87" s="513" t="s">
        <v>179</v>
      </c>
      <c r="J87" s="514"/>
      <c r="K87" s="94" t="str">
        <f t="shared" ref="K87:K88" si="48">+IF(ISBLANK(J87),"Introducir Resultado","Indicador Completado")</f>
        <v>Introducir Resultado</v>
      </c>
      <c r="M87" s="513" t="s">
        <v>179</v>
      </c>
      <c r="N87" s="514"/>
      <c r="O87" s="94" t="str">
        <f t="shared" ref="O87:O88" si="49">+IF(ISBLANK(N87),"Introducir Resultado","Indicador Completado")</f>
        <v>Introducir Resultado</v>
      </c>
    </row>
    <row r="88" spans="1:15" ht="63.75">
      <c r="A88" s="107" t="s">
        <v>274</v>
      </c>
      <c r="B88" s="108" t="s">
        <v>169</v>
      </c>
      <c r="C88" s="108" t="s">
        <v>7</v>
      </c>
      <c r="D88" s="512" t="s">
        <v>508</v>
      </c>
      <c r="E88" s="513" t="s">
        <v>179</v>
      </c>
      <c r="F88" s="514">
        <v>34</v>
      </c>
      <c r="G88" s="94" t="str">
        <f t="shared" si="47"/>
        <v>Indicador Completado</v>
      </c>
      <c r="H88" s="3"/>
      <c r="I88" s="513" t="s">
        <v>179</v>
      </c>
      <c r="J88" s="514"/>
      <c r="K88" s="94" t="str">
        <f t="shared" si="48"/>
        <v>Introducir Resultado</v>
      </c>
      <c r="M88" s="513" t="s">
        <v>179</v>
      </c>
      <c r="N88" s="514"/>
      <c r="O88" s="94" t="str">
        <f t="shared" si="49"/>
        <v>Introducir Resultado</v>
      </c>
    </row>
    <row r="89" spans="1:15" s="52" customFormat="1" ht="18.75" customHeight="1" thickBot="1">
      <c r="A89" s="358"/>
      <c r="B89" s="359"/>
      <c r="C89" s="359"/>
      <c r="D89" s="515"/>
      <c r="E89" s="493"/>
      <c r="F89" s="516"/>
      <c r="G89" s="27"/>
      <c r="H89" s="2"/>
      <c r="I89" s="493"/>
      <c r="J89" s="516"/>
      <c r="K89" s="27"/>
      <c r="L89" s="2"/>
      <c r="M89" s="493"/>
      <c r="N89" s="516"/>
      <c r="O89" s="27"/>
    </row>
    <row r="90" spans="1:15" ht="18.75" customHeight="1" thickBot="1">
      <c r="A90" s="40" t="s">
        <v>26</v>
      </c>
      <c r="B90" s="41"/>
      <c r="C90" s="41"/>
      <c r="D90" s="517"/>
      <c r="E90" s="518"/>
      <c r="F90" s="518"/>
      <c r="G90" s="43"/>
      <c r="H90" s="52"/>
      <c r="I90" s="518"/>
      <c r="J90" s="518"/>
      <c r="K90" s="43"/>
      <c r="L90" s="52"/>
      <c r="M90" s="518"/>
      <c r="N90" s="518"/>
      <c r="O90" s="43"/>
    </row>
    <row r="91" spans="1:15" ht="24.95" customHeight="1">
      <c r="A91" s="96"/>
      <c r="B91" s="183"/>
      <c r="C91" s="183"/>
      <c r="D91" s="451"/>
      <c r="E91" s="493"/>
      <c r="F91" s="493"/>
      <c r="G91" s="27"/>
      <c r="I91" s="493"/>
      <c r="J91" s="493"/>
      <c r="K91" s="27"/>
      <c r="M91" s="493"/>
      <c r="N91" s="493"/>
      <c r="O91" s="27"/>
    </row>
    <row r="92" spans="1:15" ht="37.5">
      <c r="A92" s="104" t="s">
        <v>131</v>
      </c>
      <c r="B92" s="98" t="s">
        <v>376</v>
      </c>
      <c r="C92" s="98" t="s">
        <v>34</v>
      </c>
      <c r="D92" s="519" t="s">
        <v>349</v>
      </c>
      <c r="E92" s="425">
        <f>+COUNTA(G93:G104)-COUNTIF(G93:G104,"Non hai indicador")-COUNTIF(G93:G104,"Introducir Meta e Resultado")</f>
        <v>12</v>
      </c>
      <c r="F92" s="426">
        <f>+COUNTIF(G93:G104,"Meta Conseguida")</f>
        <v>6</v>
      </c>
      <c r="G92" s="91" t="str">
        <f>+IF(F92=0,"Ningunha Meta Alcanzada",IF(F92=E92,"Meta Totalmente Alcanzada",IF(F92&gt;0,"Meta Parcialmente Alcanzada")))</f>
        <v>Meta Parcialmente Alcanzada</v>
      </c>
      <c r="I92" s="425">
        <f>+COUNTA(K93:K104)-COUNTIF(K93:K104,"Non hai indicador")-COUNTIF(K93:K104,"Introducir Meta e Resultado")</f>
        <v>0</v>
      </c>
      <c r="J92" s="426">
        <f>+COUNTIF(K93:K104,"Meta Conseguida")</f>
        <v>0</v>
      </c>
      <c r="K92" s="91" t="str">
        <f>+IF(J92=0,"Ningunha Meta Alcanzada",IF(J92=I92,"Meta Totalmente Alcanzada",IF(J92&gt;0,"Meta Parcialmente Alcanzada")))</f>
        <v>Ningunha Meta Alcanzada</v>
      </c>
      <c r="M92" s="425">
        <f>+COUNTA(O93:O104)-COUNTIF(O93:O104,"Non hai indicador")-COUNTIF(O93:O104,"Introducir Meta e Resultado")</f>
        <v>0</v>
      </c>
      <c r="N92" s="426">
        <f>+COUNTIF(O93:O104,"Meta Conseguida")</f>
        <v>0</v>
      </c>
      <c r="O92" s="91" t="str">
        <f>+IF(N92=0,"Ningunha Meta Alcanzada",IF(N92=M92,"Meta Totalmente Alcanzada",IF(N92&gt;0,"Meta Parcialmente Alcanzada")))</f>
        <v>Ningunha Meta Alcanzada</v>
      </c>
    </row>
    <row r="93" spans="1:15" ht="31.5">
      <c r="A93" s="58" t="s">
        <v>135</v>
      </c>
      <c r="B93" s="92" t="s">
        <v>94</v>
      </c>
      <c r="C93" s="67" t="s">
        <v>34</v>
      </c>
      <c r="D93" s="460" t="s">
        <v>518</v>
      </c>
      <c r="E93" s="548">
        <v>0.9</v>
      </c>
      <c r="F93" s="545">
        <v>0.94</v>
      </c>
      <c r="G93" s="89" t="str">
        <f t="shared" ref="G93:G100" si="50">+IF(AND(ISBLANK(E93),ISBLANK(F93)),"Introducir Meta e Resultado",IF(ISBLANK(E93),"Introducir Meta",IF(ISBLANK(F93),"Introducir Resultado",IF(F93&gt;=E93,"Meta Conseguida","Meta Non Conseguida"))))</f>
        <v>Meta Conseguida</v>
      </c>
      <c r="I93" s="418"/>
      <c r="J93" s="419"/>
      <c r="K93" s="89" t="str">
        <f t="shared" ref="K93:K104" si="51">+IF(AND(ISBLANK(I93),ISBLANK(J93)),"Introducir Meta e Resultado",IF(ISBLANK(I93),"Introducir Meta",IF(ISBLANK(J93),"Introducir Resultado",IF(J93&gt;=I93,"Meta Conseguida","Meta Non Conseguida"))))</f>
        <v>Introducir Meta e Resultado</v>
      </c>
      <c r="M93" s="418"/>
      <c r="N93" s="419"/>
      <c r="O93" s="89" t="str">
        <f t="shared" ref="O93:O104" si="52">+IF(AND(ISBLANK(M93),ISBLANK(N93)),"Introducir Meta e Resultado",IF(ISBLANK(M93),"Introducir Meta",IF(ISBLANK(N93),"Introducir Resultado",IF(N93&gt;=M93,"Meta Conseguida","Meta Non Conseguida"))))</f>
        <v>Introducir Meta e Resultado</v>
      </c>
    </row>
    <row r="94" spans="1:15" ht="31.5">
      <c r="A94" s="58" t="s">
        <v>142</v>
      </c>
      <c r="B94" s="92" t="s">
        <v>93</v>
      </c>
      <c r="C94" s="67" t="s">
        <v>34</v>
      </c>
      <c r="D94" s="460" t="s">
        <v>519</v>
      </c>
      <c r="E94" s="548">
        <v>0.85</v>
      </c>
      <c r="F94" s="555">
        <v>0.79300000000000004</v>
      </c>
      <c r="G94" s="89" t="str">
        <f t="shared" si="50"/>
        <v>Meta Non Conseguida</v>
      </c>
      <c r="I94" s="418"/>
      <c r="J94" s="419"/>
      <c r="K94" s="89" t="str">
        <f t="shared" si="51"/>
        <v>Introducir Meta e Resultado</v>
      </c>
      <c r="M94" s="418"/>
      <c r="N94" s="419"/>
      <c r="O94" s="89" t="str">
        <f t="shared" si="52"/>
        <v>Introducir Meta e Resultado</v>
      </c>
    </row>
    <row r="95" spans="1:15" ht="31.5">
      <c r="A95" s="58" t="s">
        <v>140</v>
      </c>
      <c r="B95" s="92" t="s">
        <v>95</v>
      </c>
      <c r="C95" s="67" t="s">
        <v>34</v>
      </c>
      <c r="D95" s="460" t="s">
        <v>520</v>
      </c>
      <c r="E95" s="548">
        <v>0.8</v>
      </c>
      <c r="F95" s="555">
        <v>0.33</v>
      </c>
      <c r="G95" s="89" t="str">
        <f t="shared" si="50"/>
        <v>Meta Non Conseguida</v>
      </c>
      <c r="I95" s="418"/>
      <c r="J95" s="419"/>
      <c r="K95" s="89" t="str">
        <f t="shared" si="51"/>
        <v>Introducir Meta e Resultado</v>
      </c>
      <c r="M95" s="418"/>
      <c r="N95" s="419"/>
      <c r="O95" s="89" t="str">
        <f t="shared" si="52"/>
        <v>Introducir Meta e Resultado</v>
      </c>
    </row>
    <row r="96" spans="1:15" ht="38.25">
      <c r="A96" s="58" t="s">
        <v>535</v>
      </c>
      <c r="B96" s="92" t="s">
        <v>533</v>
      </c>
      <c r="C96" s="67" t="s">
        <v>34</v>
      </c>
      <c r="D96" s="460" t="s">
        <v>522</v>
      </c>
      <c r="E96" s="546">
        <v>0.15</v>
      </c>
      <c r="F96" s="547">
        <v>0.1764</v>
      </c>
      <c r="G96" s="89" t="str">
        <f t="shared" si="50"/>
        <v>Meta Conseguida</v>
      </c>
      <c r="I96" s="420"/>
      <c r="J96" s="419"/>
      <c r="K96" s="89" t="str">
        <f t="shared" si="51"/>
        <v>Introducir Meta e Resultado</v>
      </c>
      <c r="M96" s="420"/>
      <c r="N96" s="419"/>
      <c r="O96" s="89" t="str">
        <f t="shared" si="52"/>
        <v>Introducir Meta e Resultado</v>
      </c>
    </row>
    <row r="97" spans="1:15" ht="31.5">
      <c r="A97" s="58" t="s">
        <v>529</v>
      </c>
      <c r="B97" s="92" t="s">
        <v>530</v>
      </c>
      <c r="C97" s="67" t="s">
        <v>34</v>
      </c>
      <c r="D97" s="460" t="s">
        <v>528</v>
      </c>
      <c r="E97" s="418">
        <v>31</v>
      </c>
      <c r="F97" s="419">
        <v>42</v>
      </c>
      <c r="G97" s="89" t="str">
        <f t="shared" si="50"/>
        <v>Meta Conseguida</v>
      </c>
      <c r="I97" s="418"/>
      <c r="J97" s="419"/>
      <c r="K97" s="89" t="str">
        <f t="shared" si="51"/>
        <v>Introducir Meta e Resultado</v>
      </c>
      <c r="M97" s="418"/>
      <c r="N97" s="419"/>
      <c r="O97" s="89" t="str">
        <f t="shared" si="52"/>
        <v>Introducir Meta e Resultado</v>
      </c>
    </row>
    <row r="98" spans="1:15" ht="31.5">
      <c r="A98" s="58" t="s">
        <v>539</v>
      </c>
      <c r="B98" s="92" t="s">
        <v>537</v>
      </c>
      <c r="C98" s="67" t="s">
        <v>34</v>
      </c>
      <c r="D98" s="460" t="s">
        <v>538</v>
      </c>
      <c r="E98" s="548">
        <v>0.35</v>
      </c>
      <c r="F98" s="555">
        <v>0.11</v>
      </c>
      <c r="G98" s="89" t="str">
        <f>+IF(AND(ISBLANK(E98),ISBLANK(F98)),"Introducir Meta e Resultado",IF(ISBLANK(E98),"Introducir Meta",IF(ISBLANK(F98),"Introducir Resultado",IF(F98&gt;=E98,"Meta Conseguida","Meta Non Conseguida"))))</f>
        <v>Meta Non Conseguida</v>
      </c>
      <c r="I98" s="418"/>
      <c r="J98" s="419"/>
      <c r="K98" s="89" t="str">
        <f t="shared" si="51"/>
        <v>Introducir Meta e Resultado</v>
      </c>
      <c r="M98" s="418"/>
      <c r="N98" s="419"/>
      <c r="O98" s="89" t="str">
        <f t="shared" si="52"/>
        <v>Introducir Meta e Resultado</v>
      </c>
    </row>
    <row r="99" spans="1:15" ht="31.5">
      <c r="A99" s="58" t="s">
        <v>543</v>
      </c>
      <c r="B99" s="92" t="s">
        <v>545</v>
      </c>
      <c r="C99" s="67" t="s">
        <v>34</v>
      </c>
      <c r="D99" s="460" t="s">
        <v>542</v>
      </c>
      <c r="E99" s="418">
        <v>3</v>
      </c>
      <c r="F99" s="419">
        <v>3.13</v>
      </c>
      <c r="G99" s="89" t="str">
        <f t="shared" si="50"/>
        <v>Meta Conseguida</v>
      </c>
      <c r="I99" s="418"/>
      <c r="J99" s="419"/>
      <c r="K99" s="89" t="str">
        <f t="shared" si="51"/>
        <v>Introducir Meta e Resultado</v>
      </c>
      <c r="M99" s="418"/>
      <c r="N99" s="419"/>
      <c r="O99" s="89" t="str">
        <f t="shared" si="52"/>
        <v>Introducir Meta e Resultado</v>
      </c>
    </row>
    <row r="100" spans="1:15" ht="31.5">
      <c r="A100" s="58" t="s">
        <v>548</v>
      </c>
      <c r="B100" s="92" t="s">
        <v>546</v>
      </c>
      <c r="C100" s="67" t="s">
        <v>34</v>
      </c>
      <c r="D100" s="460" t="s">
        <v>547</v>
      </c>
      <c r="E100" s="548">
        <v>0.75</v>
      </c>
      <c r="F100" s="555">
        <v>0.45</v>
      </c>
      <c r="G100" s="89" t="str">
        <f t="shared" si="50"/>
        <v>Meta Non Conseguida</v>
      </c>
      <c r="I100" s="418"/>
      <c r="J100" s="419"/>
      <c r="K100" s="89" t="str">
        <f t="shared" si="51"/>
        <v>Introducir Meta e Resultado</v>
      </c>
      <c r="M100" s="418"/>
      <c r="N100" s="419"/>
      <c r="O100" s="89" t="str">
        <f t="shared" si="52"/>
        <v>Introducir Meta e Resultado</v>
      </c>
    </row>
    <row r="101" spans="1:15" ht="25.5">
      <c r="A101" s="59" t="s">
        <v>552</v>
      </c>
      <c r="B101" s="92" t="s">
        <v>550</v>
      </c>
      <c r="C101" s="66" t="s">
        <v>34</v>
      </c>
      <c r="D101" s="460" t="s">
        <v>551</v>
      </c>
      <c r="E101" s="421">
        <v>4</v>
      </c>
      <c r="F101" s="422">
        <v>4.28</v>
      </c>
      <c r="G101" s="90" t="str">
        <f>+IF(AND(ISBLANK(E101),ISBLANK(F101)),"Introducir Meta e Resultado",IF(ISBLANK(E101),"Introducir Meta",IF(ISBLANK(F101),"Introducir Resultado",IF(F101&gt;=E101,"Meta Conseguida","Meta Non Conseguida"))))</f>
        <v>Meta Conseguida</v>
      </c>
      <c r="I101" s="418"/>
      <c r="J101" s="419"/>
      <c r="K101" s="89"/>
      <c r="M101" s="418"/>
      <c r="N101" s="419"/>
      <c r="O101" s="89"/>
    </row>
    <row r="102" spans="1:15" ht="25.5">
      <c r="A102" s="59" t="s">
        <v>555</v>
      </c>
      <c r="B102" s="92" t="s">
        <v>556</v>
      </c>
      <c r="C102" s="66" t="s">
        <v>34</v>
      </c>
      <c r="D102" s="460" t="s">
        <v>547</v>
      </c>
      <c r="E102" s="557">
        <v>0.75</v>
      </c>
      <c r="F102" s="555">
        <v>0.24</v>
      </c>
      <c r="G102" s="90" t="str">
        <f>+IF(AND(ISBLANK(E102),ISBLANK(F102)),"Introducir Meta e Resultado",IF(ISBLANK(E102),"Introducir Meta",IF(ISBLANK(F102),"Introducir Resultado",IF(F102&gt;=E102,"Meta Conseguida","Meta Non Conseguida"))))</f>
        <v>Meta Non Conseguida</v>
      </c>
      <c r="I102" s="418"/>
      <c r="J102" s="419"/>
      <c r="K102" s="89"/>
      <c r="M102" s="418"/>
      <c r="N102" s="419"/>
      <c r="O102" s="89"/>
    </row>
    <row r="103" spans="1:15" ht="25.5">
      <c r="A103" s="2" t="s">
        <v>562</v>
      </c>
      <c r="B103" s="92" t="s">
        <v>560</v>
      </c>
      <c r="C103" s="66" t="s">
        <v>34</v>
      </c>
      <c r="D103" s="460" t="s">
        <v>561</v>
      </c>
      <c r="E103" s="421">
        <v>3.75</v>
      </c>
      <c r="F103" s="422">
        <v>2.99</v>
      </c>
      <c r="G103" s="90" t="str">
        <f>+IF(AND(ISBLANK(E103),ISBLANK(F103)),"Introducir Meta e Resultado",IF(ISBLANK(E103),"Introducir Meta",IF(ISBLANK(F103),"Introducir Resultado",IF(F103&gt;=E103,"Meta Conseguida","Meta Non Conseguida"))))</f>
        <v>Meta Non Conseguida</v>
      </c>
      <c r="I103" s="418"/>
      <c r="J103" s="419"/>
      <c r="K103" s="89"/>
      <c r="M103" s="418"/>
      <c r="N103" s="419"/>
      <c r="O103" s="89"/>
    </row>
    <row r="104" spans="1:15" ht="31.5">
      <c r="A104" s="2" t="s">
        <v>564</v>
      </c>
      <c r="B104" s="2" t="s">
        <v>565</v>
      </c>
      <c r="C104" s="66" t="s">
        <v>34</v>
      </c>
      <c r="D104" s="460" t="s">
        <v>566</v>
      </c>
      <c r="E104" s="421">
        <v>15</v>
      </c>
      <c r="F104" s="422">
        <v>16</v>
      </c>
      <c r="G104" s="90" t="str">
        <f>+IF(AND(ISBLANK(E104),ISBLANK(F104)),"Introducir Meta e Resultado",IF(ISBLANK(E104),"Introducir Meta",IF(ISBLANK(F104),"Introducir Resultado",IF(F104&gt;=E104,"Meta Conseguida","Meta Non Conseguida"))))</f>
        <v>Meta Conseguida</v>
      </c>
      <c r="I104" s="421"/>
      <c r="J104" s="422"/>
      <c r="K104" s="90" t="str">
        <f t="shared" si="51"/>
        <v>Introducir Meta e Resultado</v>
      </c>
      <c r="M104" s="421"/>
      <c r="N104" s="422"/>
      <c r="O104" s="90" t="str">
        <f t="shared" si="52"/>
        <v>Introducir Meta e Resultado</v>
      </c>
    </row>
    <row r="105" spans="1:15" ht="14.25" customHeight="1">
      <c r="B105" s="92"/>
      <c r="C105" s="66"/>
      <c r="D105" s="460"/>
      <c r="E105" s="71"/>
      <c r="F105" s="71"/>
      <c r="G105" s="549"/>
    </row>
    <row r="106" spans="1:15">
      <c r="F106" s="259"/>
    </row>
    <row r="107" spans="1:15">
      <c r="F107" s="259"/>
    </row>
  </sheetData>
  <sheetProtection formatCells="0" formatColumns="0" formatRows="0" autoFilter="0"/>
  <autoFilter ref="A5:C98" xr:uid="{00000000-0009-0000-0000-000004000000}"/>
  <mergeCells count="6">
    <mergeCell ref="M4:O4"/>
    <mergeCell ref="A4:B4"/>
    <mergeCell ref="A2:G2"/>
    <mergeCell ref="E4:G4"/>
    <mergeCell ref="C4:D4"/>
    <mergeCell ref="I4:K4"/>
  </mergeCells>
  <conditionalFormatting sqref="F1">
    <cfRule type="cellIs" dxfId="1435" priority="4651" operator="greaterThanOrEqual">
      <formula>$E1</formula>
    </cfRule>
    <cfRule type="cellIs" dxfId="1434" priority="4650" operator="lessThan">
      <formula>$E1</formula>
    </cfRule>
    <cfRule type="cellIs" dxfId="1433" priority="4649" operator="equal">
      <formula>0</formula>
    </cfRule>
  </conditionalFormatting>
  <conditionalFormatting sqref="F7">
    <cfRule type="cellIs" dxfId="1432" priority="347" operator="lessThan">
      <formula>E7</formula>
    </cfRule>
    <cfRule type="cellIs" dxfId="1431" priority="348" operator="greaterThanOrEqual">
      <formula>E7</formula>
    </cfRule>
    <cfRule type="cellIs" dxfId="1430" priority="346" operator="equal">
      <formula>0</formula>
    </cfRule>
  </conditionalFormatting>
  <conditionalFormatting sqref="F8">
    <cfRule type="cellIs" dxfId="1429" priority="311" operator="greaterThanOrEqual">
      <formula>E8</formula>
    </cfRule>
    <cfRule type="cellIs" dxfId="1428" priority="310" operator="equal">
      <formula>0</formula>
    </cfRule>
    <cfRule type="cellIs" dxfId="1427" priority="312" operator="lessThan">
      <formula>E8</formula>
    </cfRule>
  </conditionalFormatting>
  <conditionalFormatting sqref="F9">
    <cfRule type="cellIs" dxfId="1426" priority="333" operator="greaterThanOrEqual">
      <formula>E9</formula>
    </cfRule>
    <cfRule type="cellIs" dxfId="1425" priority="332" operator="lessThan">
      <formula>E9</formula>
    </cfRule>
  </conditionalFormatting>
  <conditionalFormatting sqref="F9:F11">
    <cfRule type="cellIs" dxfId="1424" priority="316" operator="equal">
      <formula>0</formula>
    </cfRule>
  </conditionalFormatting>
  <conditionalFormatting sqref="F10">
    <cfRule type="cellIs" dxfId="1423" priority="317" operator="lessThan">
      <formula>E10</formula>
    </cfRule>
    <cfRule type="cellIs" dxfId="1422" priority="318" operator="greaterThanOrEqual">
      <formula>E10</formula>
    </cfRule>
  </conditionalFormatting>
  <conditionalFormatting sqref="F11">
    <cfRule type="cellIs" dxfId="1421" priority="335" operator="lessThan">
      <formula>$E11</formula>
    </cfRule>
    <cfRule type="cellIs" dxfId="1420" priority="336" operator="greaterThanOrEqual">
      <formula>$E11</formula>
    </cfRule>
  </conditionalFormatting>
  <conditionalFormatting sqref="F12">
    <cfRule type="cellIs" dxfId="1419" priority="300" operator="lessThan">
      <formula>E12</formula>
    </cfRule>
    <cfRule type="cellIs" dxfId="1418" priority="299" operator="greaterThanOrEqual">
      <formula>E12</formula>
    </cfRule>
    <cfRule type="cellIs" dxfId="1417" priority="298" operator="equal">
      <formula>0</formula>
    </cfRule>
  </conditionalFormatting>
  <conditionalFormatting sqref="F13">
    <cfRule type="cellIs" dxfId="1416" priority="308" operator="lessThan">
      <formula>E13</formula>
    </cfRule>
    <cfRule type="cellIs" dxfId="1415" priority="309" operator="greaterThanOrEqual">
      <formula>E13</formula>
    </cfRule>
  </conditionalFormatting>
  <conditionalFormatting sqref="F13:F15">
    <cfRule type="cellIs" dxfId="1414" priority="279" operator="equal">
      <formula>0</formula>
    </cfRule>
  </conditionalFormatting>
  <conditionalFormatting sqref="F14">
    <cfRule type="cellIs" dxfId="1413" priority="305" operator="lessThan">
      <formula>E14</formula>
    </cfRule>
    <cfRule type="cellIs" dxfId="1412" priority="306" operator="greaterThanOrEqual">
      <formula>E14</formula>
    </cfRule>
  </conditionalFormatting>
  <conditionalFormatting sqref="F16">
    <cfRule type="cellIs" dxfId="1411" priority="327" operator="lessThan">
      <formula>E16</formula>
    </cfRule>
    <cfRule type="cellIs" dxfId="1410" priority="326" operator="greaterThanOrEqual">
      <formula>E16</formula>
    </cfRule>
    <cfRule type="cellIs" dxfId="1409" priority="325" operator="equal">
      <formula>0</formula>
    </cfRule>
  </conditionalFormatting>
  <conditionalFormatting sqref="F17">
    <cfRule type="cellIs" dxfId="1408" priority="329" operator="lessThan">
      <formula>E17</formula>
    </cfRule>
    <cfRule type="cellIs" dxfId="1407" priority="330" operator="greaterThanOrEqual">
      <formula>E17</formula>
    </cfRule>
  </conditionalFormatting>
  <conditionalFormatting sqref="F17:F18">
    <cfRule type="cellIs" dxfId="1406" priority="328" operator="equal">
      <formula>0</formula>
    </cfRule>
  </conditionalFormatting>
  <conditionalFormatting sqref="F18">
    <cfRule type="cellIs" dxfId="1405" priority="338" operator="lessThan">
      <formula>E18</formula>
    </cfRule>
    <cfRule type="cellIs" dxfId="1404" priority="339" operator="greaterThanOrEqual">
      <formula>E18</formula>
    </cfRule>
  </conditionalFormatting>
  <conditionalFormatting sqref="F20">
    <cfRule type="cellIs" dxfId="1403" priority="294" operator="lessThan">
      <formula>E20</formula>
    </cfRule>
    <cfRule type="cellIs" dxfId="1402" priority="292" operator="equal">
      <formula>0</formula>
    </cfRule>
    <cfRule type="cellIs" dxfId="1401" priority="293" operator="greaterThanOrEqual">
      <formula>E20</formula>
    </cfRule>
  </conditionalFormatting>
  <conditionalFormatting sqref="F21">
    <cfRule type="cellIs" dxfId="1400" priority="323" operator="lessThan">
      <formula>E21</formula>
    </cfRule>
    <cfRule type="cellIs" dxfId="1399" priority="324" operator="greaterThanOrEqual">
      <formula>E21</formula>
    </cfRule>
  </conditionalFormatting>
  <conditionalFormatting sqref="F21:F22">
    <cfRule type="cellIs" dxfId="1398" priority="319" operator="equal">
      <formula>0</formula>
    </cfRule>
  </conditionalFormatting>
  <conditionalFormatting sqref="F22">
    <cfRule type="cellIs" dxfId="1397" priority="321" operator="greaterThanOrEqual">
      <formula>E22</formula>
    </cfRule>
    <cfRule type="cellIs" dxfId="1396" priority="320" operator="lessThan">
      <formula>E22</formula>
    </cfRule>
  </conditionalFormatting>
  <conditionalFormatting sqref="F24">
    <cfRule type="cellIs" dxfId="1395" priority="1321" operator="equal">
      <formula>0</formula>
    </cfRule>
    <cfRule type="cellIs" dxfId="1394" priority="1322" operator="greaterThanOrEqual">
      <formula>E24</formula>
    </cfRule>
    <cfRule type="cellIs" dxfId="1393" priority="1323" operator="lessThan">
      <formula>E24</formula>
    </cfRule>
  </conditionalFormatting>
  <conditionalFormatting sqref="F25">
    <cfRule type="cellIs" dxfId="1392" priority="1309" operator="equal">
      <formula>0</formula>
    </cfRule>
    <cfRule type="cellIs" dxfId="1391" priority="1310" operator="lessThan">
      <formula>E25</formula>
    </cfRule>
    <cfRule type="cellIs" dxfId="1390" priority="1311" operator="greaterThanOrEqual">
      <formula>E25</formula>
    </cfRule>
  </conditionalFormatting>
  <conditionalFormatting sqref="F26">
    <cfRule type="cellIs" dxfId="1389" priority="1313" operator="lessThanOrEqual">
      <formula>E26</formula>
    </cfRule>
    <cfRule type="cellIs" dxfId="1388" priority="1312" operator="equal">
      <formula>0</formula>
    </cfRule>
    <cfRule type="cellIs" dxfId="1387" priority="1314" operator="greaterThan">
      <formula>E26</formula>
    </cfRule>
  </conditionalFormatting>
  <conditionalFormatting sqref="F27:F30">
    <cfRule type="cellIs" dxfId="1386" priority="1297" operator="equal">
      <formula>0</formula>
    </cfRule>
    <cfRule type="cellIs" dxfId="1385" priority="1299" operator="greaterThanOrEqual">
      <formula>$E27</formula>
    </cfRule>
    <cfRule type="cellIs" dxfId="1384" priority="1298" operator="lessThan">
      <formula>$E27</formula>
    </cfRule>
  </conditionalFormatting>
  <conditionalFormatting sqref="F32">
    <cfRule type="cellIs" dxfId="1383" priority="1404" operator="greaterThanOrEqual">
      <formula>E32</formula>
    </cfRule>
    <cfRule type="cellIs" dxfId="1382" priority="1403" operator="lessThan">
      <formula>E32</formula>
    </cfRule>
  </conditionalFormatting>
  <conditionalFormatting sqref="F32:F33">
    <cfRule type="cellIs" dxfId="1381" priority="1402" operator="equal">
      <formula>0</formula>
    </cfRule>
  </conditionalFormatting>
  <conditionalFormatting sqref="F33">
    <cfRule type="cellIs" dxfId="1380" priority="1407" operator="greaterThanOrEqual">
      <formula>E33</formula>
    </cfRule>
    <cfRule type="cellIs" dxfId="1379" priority="1406" operator="lessThan">
      <formula>E33</formula>
    </cfRule>
  </conditionalFormatting>
  <conditionalFormatting sqref="F35">
    <cfRule type="cellIs" dxfId="1378" priority="1401" operator="greaterThanOrEqual">
      <formula>E35</formula>
    </cfRule>
    <cfRule type="cellIs" dxfId="1377" priority="1400" operator="lessThan">
      <formula>E35</formula>
    </cfRule>
  </conditionalFormatting>
  <conditionalFormatting sqref="F35:F36">
    <cfRule type="cellIs" dxfId="1376" priority="1393" operator="equal">
      <formula>0</formula>
    </cfRule>
  </conditionalFormatting>
  <conditionalFormatting sqref="F36">
    <cfRule type="cellIs" dxfId="1375" priority="1395" operator="greaterThanOrEqual">
      <formula>E36</formula>
    </cfRule>
    <cfRule type="cellIs" dxfId="1374" priority="1394" operator="lessThan">
      <formula>E36</formula>
    </cfRule>
  </conditionalFormatting>
  <conditionalFormatting sqref="F37">
    <cfRule type="cellIs" dxfId="1373" priority="1485" operator="greaterThanOrEqual">
      <formula>$E37</formula>
    </cfRule>
    <cfRule type="cellIs" dxfId="1372" priority="1484" operator="lessThan">
      <formula>$E37</formula>
    </cfRule>
    <cfRule type="cellIs" dxfId="1371" priority="1483" operator="equal">
      <formula>0</formula>
    </cfRule>
  </conditionalFormatting>
  <conditionalFormatting sqref="F38:F40">
    <cfRule type="cellIs" dxfId="1370" priority="1383" operator="greaterThanOrEqual">
      <formula>E38</formula>
    </cfRule>
    <cfRule type="cellIs" dxfId="1369" priority="1381" operator="equal">
      <formula>0</formula>
    </cfRule>
    <cfRule type="cellIs" dxfId="1368" priority="1382" operator="lessThan">
      <formula>E38</formula>
    </cfRule>
  </conditionalFormatting>
  <conditionalFormatting sqref="F46">
    <cfRule type="cellIs" dxfId="1367" priority="1477" operator="equal">
      <formula>0</formula>
    </cfRule>
    <cfRule type="cellIs" dxfId="1366" priority="1478" operator="lessThan">
      <formula>E46</formula>
    </cfRule>
    <cfRule type="cellIs" dxfId="1365" priority="1479" operator="greaterThanOrEqual">
      <formula>E46</formula>
    </cfRule>
  </conditionalFormatting>
  <conditionalFormatting sqref="F47:F51">
    <cfRule type="cellIs" dxfId="1364" priority="72" operator="greaterThanOrEqual">
      <formula>E47</formula>
    </cfRule>
    <cfRule type="cellIs" dxfId="1363" priority="71" operator="lessThan">
      <formula>E47</formula>
    </cfRule>
    <cfRule type="cellIs" dxfId="1362" priority="70" operator="equal">
      <formula>0</formula>
    </cfRule>
  </conditionalFormatting>
  <conditionalFormatting sqref="F50:F51">
    <cfRule type="cellIs" dxfId="1361" priority="35" operator="lessThan">
      <formula>E50</formula>
    </cfRule>
    <cfRule type="cellIs" dxfId="1360" priority="34" operator="equal">
      <formula>0</formula>
    </cfRule>
    <cfRule type="cellIs" dxfId="1359" priority="36" operator="greaterThanOrEqual">
      <formula>E50</formula>
    </cfRule>
  </conditionalFormatting>
  <conditionalFormatting sqref="F52:F53">
    <cfRule type="cellIs" dxfId="1358" priority="1375" operator="equal">
      <formula>0</formula>
    </cfRule>
    <cfRule type="cellIs" dxfId="1357" priority="1376" operator="lessThanOrEqual">
      <formula>E52</formula>
    </cfRule>
    <cfRule type="cellIs" dxfId="1356" priority="1377" operator="greaterThan">
      <formula>E52</formula>
    </cfRule>
  </conditionalFormatting>
  <conditionalFormatting sqref="F54">
    <cfRule type="cellIs" dxfId="1355" priority="1467" operator="greaterThanOrEqual">
      <formula>$E54</formula>
    </cfRule>
    <cfRule type="cellIs" dxfId="1354" priority="1465" operator="equal">
      <formula>0</formula>
    </cfRule>
    <cfRule type="cellIs" dxfId="1353" priority="1466" operator="lessThan">
      <formula>$E54</formula>
    </cfRule>
  </conditionalFormatting>
  <conditionalFormatting sqref="F55:F58">
    <cfRule type="cellIs" dxfId="1352" priority="1236" operator="greaterThanOrEqual">
      <formula>E55</formula>
    </cfRule>
    <cfRule type="cellIs" dxfId="1351" priority="1235" operator="lessThan">
      <formula>E55</formula>
    </cfRule>
    <cfRule type="cellIs" dxfId="1350" priority="1234" operator="equal">
      <formula>0</formula>
    </cfRule>
  </conditionalFormatting>
  <conditionalFormatting sqref="F59">
    <cfRule type="cellIs" dxfId="1349" priority="1456" operator="equal">
      <formula>0</formula>
    </cfRule>
    <cfRule type="cellIs" dxfId="1348" priority="1457" operator="lessThan">
      <formula>E59</formula>
    </cfRule>
    <cfRule type="cellIs" dxfId="1347" priority="1458" operator="greaterThanOrEqual">
      <formula>E59</formula>
    </cfRule>
  </conditionalFormatting>
  <conditionalFormatting sqref="F60:F63">
    <cfRule type="cellIs" dxfId="1346" priority="1206" operator="greaterThanOrEqual">
      <formula>E60</formula>
    </cfRule>
    <cfRule type="cellIs" dxfId="1345" priority="1205" operator="lessThan">
      <formula>E60</formula>
    </cfRule>
  </conditionalFormatting>
  <conditionalFormatting sqref="F60:F64">
    <cfRule type="cellIs" dxfId="1344" priority="1" operator="equal">
      <formula>0</formula>
    </cfRule>
  </conditionalFormatting>
  <conditionalFormatting sqref="F64">
    <cfRule type="cellIs" dxfId="1343" priority="2" operator="lessThan">
      <formula>$E64</formula>
    </cfRule>
    <cfRule type="cellIs" dxfId="1342" priority="3" operator="greaterThanOrEqual">
      <formula>$E64</formula>
    </cfRule>
  </conditionalFormatting>
  <conditionalFormatting sqref="F65">
    <cfRule type="cellIs" dxfId="1341" priority="1447" operator="equal">
      <formula>0</formula>
    </cfRule>
    <cfRule type="cellIs" dxfId="1340" priority="1449" operator="greaterThanOrEqual">
      <formula>$E65</formula>
    </cfRule>
    <cfRule type="cellIs" dxfId="1339" priority="1448" operator="lessThan">
      <formula>$E65</formula>
    </cfRule>
  </conditionalFormatting>
  <conditionalFormatting sqref="F66:F69">
    <cfRule type="cellIs" dxfId="1338" priority="1223" operator="lessThan">
      <formula>E66</formula>
    </cfRule>
    <cfRule type="cellIs" dxfId="1337" priority="1222" operator="equal">
      <formula>0</formula>
    </cfRule>
    <cfRule type="cellIs" dxfId="1336" priority="1224" operator="greaterThanOrEqual">
      <formula>E66</formula>
    </cfRule>
  </conditionalFormatting>
  <conditionalFormatting sqref="F71">
    <cfRule type="cellIs" dxfId="1335" priority="1133" operator="greaterThanOrEqual">
      <formula>E71</formula>
    </cfRule>
    <cfRule type="cellIs" dxfId="1334" priority="1132" operator="lessThan">
      <formula>E71</formula>
    </cfRule>
    <cfRule type="cellIs" dxfId="1333" priority="1131" operator="equal">
      <formula>0</formula>
    </cfRule>
  </conditionalFormatting>
  <conditionalFormatting sqref="F73">
    <cfRule type="cellIs" dxfId="1332" priority="1129" operator="lessThan">
      <formula>E73</formula>
    </cfRule>
    <cfRule type="cellIs" dxfId="1331" priority="1130" operator="greaterThanOrEqual">
      <formula>E73</formula>
    </cfRule>
  </conditionalFormatting>
  <conditionalFormatting sqref="F73:F74">
    <cfRule type="cellIs" dxfId="1330" priority="1125" operator="equal">
      <formula>0</formula>
    </cfRule>
  </conditionalFormatting>
  <conditionalFormatting sqref="F74">
    <cfRule type="cellIs" dxfId="1329" priority="1127" operator="greaterThanOrEqual">
      <formula>E74</formula>
    </cfRule>
    <cfRule type="cellIs" dxfId="1328" priority="1126" operator="lessThan">
      <formula>E74</formula>
    </cfRule>
  </conditionalFormatting>
  <conditionalFormatting sqref="F75">
    <cfRule type="cellIs" dxfId="1327" priority="1437" operator="greaterThanOrEqual">
      <formula>$E75</formula>
    </cfRule>
    <cfRule type="cellIs" dxfId="1326" priority="1436" operator="lessThan">
      <formula>$E75</formula>
    </cfRule>
    <cfRule type="cellIs" dxfId="1325" priority="1435" operator="equal">
      <formula>0</formula>
    </cfRule>
  </conditionalFormatting>
  <conditionalFormatting sqref="F76:F79">
    <cfRule type="cellIs" dxfId="1324" priority="1349" operator="lessThan">
      <formula>E76</formula>
    </cfRule>
    <cfRule type="cellIs" dxfId="1323" priority="1350" operator="greaterThanOrEqual">
      <formula>E76</formula>
    </cfRule>
  </conditionalFormatting>
  <conditionalFormatting sqref="F76:F81">
    <cfRule type="cellIs" dxfId="1322" priority="1122" operator="equal">
      <formula>0</formula>
    </cfRule>
  </conditionalFormatting>
  <conditionalFormatting sqref="F80">
    <cfRule type="cellIs" dxfId="1321" priority="1136" operator="greaterThanOrEqual">
      <formula>E80</formula>
    </cfRule>
    <cfRule type="cellIs" dxfId="1320" priority="1135" operator="lessThan">
      <formula>E80</formula>
    </cfRule>
  </conditionalFormatting>
  <conditionalFormatting sqref="F81">
    <cfRule type="cellIs" dxfId="1319" priority="1123" operator="lessThan">
      <formula>E81</formula>
    </cfRule>
    <cfRule type="cellIs" dxfId="1318" priority="1124" operator="greaterThanOrEqual">
      <formula>E81</formula>
    </cfRule>
  </conditionalFormatting>
  <conditionalFormatting sqref="F82">
    <cfRule type="cellIs" dxfId="1317" priority="1329" operator="greaterThanOrEqual">
      <formula>$E82</formula>
    </cfRule>
    <cfRule type="cellIs" dxfId="1316" priority="1328" operator="lessThan">
      <formula>$E82</formula>
    </cfRule>
    <cfRule type="cellIs" dxfId="1315" priority="1327" operator="equal">
      <formula>0</formula>
    </cfRule>
  </conditionalFormatting>
  <conditionalFormatting sqref="F83:F86">
    <cfRule type="cellIs" dxfId="1314" priority="1210" operator="equal">
      <formula>0</formula>
    </cfRule>
    <cfRule type="cellIs" dxfId="1313" priority="1212" operator="greaterThanOrEqual">
      <formula>E83</formula>
    </cfRule>
    <cfRule type="cellIs" dxfId="1312" priority="1211" operator="lessThan">
      <formula>E83</formula>
    </cfRule>
  </conditionalFormatting>
  <conditionalFormatting sqref="F92">
    <cfRule type="cellIs" dxfId="1311" priority="1296" operator="greaterThanOrEqual">
      <formula>E92</formula>
    </cfRule>
    <cfRule type="cellIs" dxfId="1310" priority="1294" operator="equal">
      <formula>0</formula>
    </cfRule>
    <cfRule type="cellIs" dxfId="1309" priority="1295" operator="lessThan">
      <formula>E92</formula>
    </cfRule>
  </conditionalFormatting>
  <conditionalFormatting sqref="F93 J93:J104 N93:N104 F96:F97 F99 F101 F103:F104">
    <cfRule type="cellIs" dxfId="1308" priority="1118" operator="greaterThanOrEqual">
      <formula>E93</formula>
    </cfRule>
  </conditionalFormatting>
  <conditionalFormatting sqref="F93:F104">
    <cfRule type="cellIs" dxfId="1307" priority="7" operator="equal">
      <formula>0</formula>
    </cfRule>
  </conditionalFormatting>
  <conditionalFormatting sqref="F94:F95">
    <cfRule type="cellIs" dxfId="1306" priority="18" operator="greaterThanOrEqual">
      <formula>E94</formula>
    </cfRule>
    <cfRule type="cellIs" dxfId="1305" priority="17" operator="lessThan">
      <formula>E94</formula>
    </cfRule>
  </conditionalFormatting>
  <conditionalFormatting sqref="F98">
    <cfRule type="cellIs" dxfId="1304" priority="14" operator="lessThan">
      <formula>E98</formula>
    </cfRule>
    <cfRule type="cellIs" dxfId="1303" priority="15" operator="greaterThanOrEqual">
      <formula>E98</formula>
    </cfRule>
  </conditionalFormatting>
  <conditionalFormatting sqref="F100">
    <cfRule type="cellIs" dxfId="1302" priority="11" operator="lessThan">
      <formula>E100</formula>
    </cfRule>
    <cfRule type="cellIs" dxfId="1301" priority="12" operator="greaterThanOrEqual">
      <formula>E100</formula>
    </cfRule>
  </conditionalFormatting>
  <conditionalFormatting sqref="F102">
    <cfRule type="cellIs" dxfId="1300" priority="8" operator="lessThan">
      <formula>E102</formula>
    </cfRule>
    <cfRule type="cellIs" dxfId="1299" priority="9" operator="greaterThanOrEqual">
      <formula>E102</formula>
    </cfRule>
  </conditionalFormatting>
  <conditionalFormatting sqref="G7 G93:G104 K93:K104 O93:O104">
    <cfRule type="cellIs" dxfId="1298" priority="291" operator="equal">
      <formula>"Meta non Conseguida"</formula>
    </cfRule>
    <cfRule type="cellIs" dxfId="1297" priority="290" operator="equal">
      <formula>"Meta Conseguida"</formula>
    </cfRule>
    <cfRule type="cellIs" dxfId="1296" priority="289" operator="equal">
      <formula>"Introducir resultado"</formula>
    </cfRule>
  </conditionalFormatting>
  <conditionalFormatting sqref="G8">
    <cfRule type="cellIs" dxfId="1295" priority="313" operator="equal">
      <formula>"Meta Totalmente Alcanzada"</formula>
    </cfRule>
    <cfRule type="cellIs" dxfId="1294" priority="314" operator="equal">
      <formula>"Meta Parcialmente Alcanzada"</formula>
    </cfRule>
    <cfRule type="cellIs" dxfId="1293" priority="315" operator="equal">
      <formula>"Ningunha Meta Alcanzada"</formula>
    </cfRule>
  </conditionalFormatting>
  <conditionalFormatting sqref="G9:G10">
    <cfRule type="cellIs" dxfId="1292" priority="288" operator="equal">
      <formula>"Meta non Conseguida"</formula>
    </cfRule>
    <cfRule type="cellIs" dxfId="1291" priority="287" operator="equal">
      <formula>"Meta Conseguida"</formula>
    </cfRule>
    <cfRule type="cellIs" dxfId="1290" priority="286" operator="equal">
      <formula>"Introducir resultado"</formula>
    </cfRule>
  </conditionalFormatting>
  <conditionalFormatting sqref="G12">
    <cfRule type="cellIs" dxfId="1289" priority="302" operator="equal">
      <formula>"Meta Parcialmente Alcanzada"</formula>
    </cfRule>
    <cfRule type="cellIs" dxfId="1288" priority="301" operator="equal">
      <formula>"Meta Totalmente Alcanzada"</formula>
    </cfRule>
    <cfRule type="cellIs" dxfId="1287" priority="303" operator="equal">
      <formula>"Ningunha Meta Alcanzada"</formula>
    </cfRule>
  </conditionalFormatting>
  <conditionalFormatting sqref="G13:G14">
    <cfRule type="cellIs" dxfId="1286" priority="282" operator="equal">
      <formula>"Meta non Conseguida"</formula>
    </cfRule>
    <cfRule type="cellIs" dxfId="1285" priority="281" operator="equal">
      <formula>"Meta Conseguida"</formula>
    </cfRule>
  </conditionalFormatting>
  <conditionalFormatting sqref="G13:G15">
    <cfRule type="cellIs" dxfId="1284" priority="276" operator="equal">
      <formula>"Introducir resultado"</formula>
    </cfRule>
  </conditionalFormatting>
  <conditionalFormatting sqref="G15">
    <cfRule type="cellIs" dxfId="1283" priority="277" operator="equal">
      <formula>"Resultado Introducido"</formula>
    </cfRule>
    <cfRule type="cellIs" dxfId="1282" priority="278" operator="equal">
      <formula>"Meta no Conseguida"</formula>
    </cfRule>
  </conditionalFormatting>
  <conditionalFormatting sqref="G16">
    <cfRule type="cellIs" dxfId="1281" priority="342" operator="equal">
      <formula>"Ningunha Meta Alcanzada"</formula>
    </cfRule>
    <cfRule type="cellIs" dxfId="1280" priority="341" operator="equal">
      <formula>"Meta Parcialmente Alcanzada"</formula>
    </cfRule>
    <cfRule type="cellIs" dxfId="1279" priority="340" operator="equal">
      <formula>"Meta Totalmente Alcanzada"</formula>
    </cfRule>
  </conditionalFormatting>
  <conditionalFormatting sqref="G17:G18">
    <cfRule type="cellIs" dxfId="1278" priority="272" operator="equal">
      <formula>"Meta non Conseguida"</formula>
    </cfRule>
    <cfRule type="cellIs" dxfId="1277" priority="270" operator="equal">
      <formula>"Introducir resultado"</formula>
    </cfRule>
    <cfRule type="cellIs" dxfId="1276" priority="271" operator="equal">
      <formula>"Meta Conseguida"</formula>
    </cfRule>
  </conditionalFormatting>
  <conditionalFormatting sqref="G20">
    <cfRule type="cellIs" dxfId="1275" priority="297" operator="equal">
      <formula>"Ningunha Meta Alcanzada"</formula>
    </cfRule>
    <cfRule type="cellIs" dxfId="1274" priority="296" operator="equal">
      <formula>"Meta Parcialmente Alcanzada"</formula>
    </cfRule>
    <cfRule type="cellIs" dxfId="1273" priority="295" operator="equal">
      <formula>"Meta Totalmente Alcanzada"</formula>
    </cfRule>
  </conditionalFormatting>
  <conditionalFormatting sqref="G21:G22">
    <cfRule type="cellIs" dxfId="1272" priority="266" operator="equal">
      <formula>"Meta non Conseguida"</formula>
    </cfRule>
    <cfRule type="cellIs" dxfId="1271" priority="264" operator="equal">
      <formula>"Introducir resultado"</formula>
    </cfRule>
    <cfRule type="cellIs" dxfId="1270" priority="265" operator="equal">
      <formula>"Meta Conseguida"</formula>
    </cfRule>
  </conditionalFormatting>
  <conditionalFormatting sqref="G24">
    <cfRule type="cellIs" dxfId="1269" priority="1320" operator="equal">
      <formula>"Ningunha Meta Alcanzada"</formula>
    </cfRule>
    <cfRule type="cellIs" dxfId="1268" priority="1319" operator="equal">
      <formula>"Meta Parcialmente Alcanzada"</formula>
    </cfRule>
    <cfRule type="cellIs" dxfId="1267" priority="1318" operator="equal">
      <formula>"Meta Totalmente Alcanzada"</formula>
    </cfRule>
  </conditionalFormatting>
  <conditionalFormatting sqref="G25:G30">
    <cfRule type="cellIs" dxfId="1266" priority="1169" operator="equal">
      <formula>"Meta non Conseguida"</formula>
    </cfRule>
    <cfRule type="cellIs" dxfId="1265" priority="1168" operator="equal">
      <formula>"Meta Conseguida"</formula>
    </cfRule>
    <cfRule type="cellIs" dxfId="1264" priority="1167" operator="equal">
      <formula>"Introducir resultado"</formula>
    </cfRule>
  </conditionalFormatting>
  <conditionalFormatting sqref="G32:G33">
    <cfRule type="cellIs" dxfId="1263" priority="1166" operator="equal">
      <formula>"Meta non Conseguida"</formula>
    </cfRule>
    <cfRule type="cellIs" dxfId="1262" priority="1165" operator="equal">
      <formula>"Meta Conseguida"</formula>
    </cfRule>
    <cfRule type="cellIs" dxfId="1261" priority="1164" operator="equal">
      <formula>"Introducir resultado"</formula>
    </cfRule>
  </conditionalFormatting>
  <conditionalFormatting sqref="G35:G36">
    <cfRule type="cellIs" dxfId="1260" priority="1173" operator="equal">
      <formula>"Introducir resultado"</formula>
    </cfRule>
    <cfRule type="cellIs" dxfId="1259" priority="1174" operator="equal">
      <formula>"Meta Conseguida"</formula>
    </cfRule>
    <cfRule type="cellIs" dxfId="1258" priority="1175" operator="equal">
      <formula>"Meta non Conseguida"</formula>
    </cfRule>
  </conditionalFormatting>
  <conditionalFormatting sqref="G37">
    <cfRule type="cellIs" dxfId="1257" priority="1430" operator="equal">
      <formula>"Meta Parcialmente Alcanzada"</formula>
    </cfRule>
    <cfRule type="cellIs" dxfId="1256" priority="1431" operator="equal">
      <formula>"Ningunha Meta Alcanzada"</formula>
    </cfRule>
    <cfRule type="cellIs" dxfId="1255" priority="1429" operator="equal">
      <formula>"Meta Totalmente Alcanzada"</formula>
    </cfRule>
  </conditionalFormatting>
  <conditionalFormatting sqref="G38:G40">
    <cfRule type="cellIs" dxfId="1254" priority="1385" operator="equal">
      <formula>"Meta Conseguida"</formula>
    </cfRule>
    <cfRule type="cellIs" dxfId="1253" priority="1386" operator="equal">
      <formula>"Meta non Conseguida"</formula>
    </cfRule>
  </conditionalFormatting>
  <conditionalFormatting sqref="G38:G41">
    <cfRule type="cellIs" dxfId="1252" priority="1378" operator="equal">
      <formula>"Introducir resultado"</formula>
    </cfRule>
  </conditionalFormatting>
  <conditionalFormatting sqref="G41">
    <cfRule type="cellIs" dxfId="1251" priority="1380" operator="equal">
      <formula>"Meta no Conseguida"</formula>
    </cfRule>
    <cfRule type="cellIs" dxfId="1250" priority="1379" operator="equal">
      <formula>"Indicador Completado"</formula>
    </cfRule>
  </conditionalFormatting>
  <conditionalFormatting sqref="G46">
    <cfRule type="cellIs" dxfId="1249" priority="1426" operator="equal">
      <formula>"Meta Totalmente Alcanzada"</formula>
    </cfRule>
    <cfRule type="cellIs" dxfId="1248" priority="1427" operator="equal">
      <formula>"Meta Parcialmente Alcanzada"</formula>
    </cfRule>
    <cfRule type="cellIs" dxfId="1247" priority="1428" operator="equal">
      <formula>"Ningunha Meta Alcanzada"</formula>
    </cfRule>
  </conditionalFormatting>
  <conditionalFormatting sqref="G47">
    <cfRule type="cellIs" dxfId="1246" priority="1482" operator="equal">
      <formula>"Meta noN Conseguida"</formula>
    </cfRule>
  </conditionalFormatting>
  <conditionalFormatting sqref="G47:G53">
    <cfRule type="cellIs" dxfId="1245" priority="37" operator="equal">
      <formula>"Introducir resultado"</formula>
    </cfRule>
    <cfRule type="cellIs" dxfId="1244" priority="38" operator="equal">
      <formula>"Meta Conseguida"</formula>
    </cfRule>
  </conditionalFormatting>
  <conditionalFormatting sqref="G48:G53">
    <cfRule type="cellIs" dxfId="1243" priority="39" operator="equal">
      <formula>"Meta non Conseguida"</formula>
    </cfRule>
  </conditionalFormatting>
  <conditionalFormatting sqref="G54">
    <cfRule type="cellIs" dxfId="1242" priority="1423" operator="equal">
      <formula>"Meta Totalmente Alcanzada"</formula>
    </cfRule>
    <cfRule type="cellIs" dxfId="1241" priority="1424" operator="equal">
      <formula>"Meta Parcialmente Alcanzada"</formula>
    </cfRule>
    <cfRule type="cellIs" dxfId="1240" priority="1425" operator="equal">
      <formula>"Ningunha Meta Alcanzada"</formula>
    </cfRule>
  </conditionalFormatting>
  <conditionalFormatting sqref="G55:G58">
    <cfRule type="cellIs" dxfId="1239" priority="1433" operator="equal">
      <formula>"Meta Conseguida"</formula>
    </cfRule>
    <cfRule type="cellIs" dxfId="1238" priority="1432" operator="equal">
      <formula>"Introducir resultado"</formula>
    </cfRule>
    <cfRule type="cellIs" dxfId="1237" priority="1434" operator="equal">
      <formula>"Meta non Conseguida"</formula>
    </cfRule>
  </conditionalFormatting>
  <conditionalFormatting sqref="G59">
    <cfRule type="cellIs" dxfId="1236" priority="1460" operator="equal">
      <formula>"Meta Parcialmente Alcanzada"</formula>
    </cfRule>
    <cfRule type="cellIs" dxfId="1235" priority="1461" operator="equal">
      <formula>"Ningunha Meta Alcanzada"</formula>
    </cfRule>
    <cfRule type="cellIs" dxfId="1234" priority="1459" operator="equal">
      <formula>"Meta Totalmente Alcanzada"</formula>
    </cfRule>
  </conditionalFormatting>
  <conditionalFormatting sqref="G60:G64">
    <cfRule type="cellIs" dxfId="1233" priority="1159" operator="equal">
      <formula>"Meta Conseguida"</formula>
    </cfRule>
    <cfRule type="cellIs" dxfId="1232" priority="1160" operator="equal">
      <formula>"Meta non Conseguida"</formula>
    </cfRule>
    <cfRule type="cellIs" dxfId="1231" priority="1158" operator="equal">
      <formula>"Introducir resultado"</formula>
    </cfRule>
  </conditionalFormatting>
  <conditionalFormatting sqref="G65">
    <cfRule type="cellIs" dxfId="1230" priority="1451" operator="equal">
      <formula>"Meta Parcialmente Alcanzada"</formula>
    </cfRule>
    <cfRule type="cellIs" dxfId="1229" priority="1450" operator="equal">
      <formula>"Meta Totalmente Alcanzada"</formula>
    </cfRule>
    <cfRule type="cellIs" dxfId="1228" priority="1452" operator="equal">
      <formula>"Ningunha Meta Alcanzada"</formula>
    </cfRule>
  </conditionalFormatting>
  <conditionalFormatting sqref="G66:G69">
    <cfRule type="cellIs" dxfId="1227" priority="1373" operator="equal">
      <formula>"Meta Conseguida"</formula>
    </cfRule>
    <cfRule type="cellIs" dxfId="1226" priority="1374" operator="equal">
      <formula>"Meta non Conseguida"</formula>
    </cfRule>
  </conditionalFormatting>
  <conditionalFormatting sqref="G66:G74">
    <cfRule type="cellIs" dxfId="1225" priority="1143" operator="equal">
      <formula>"Introducir resultado"</formula>
    </cfRule>
  </conditionalFormatting>
  <conditionalFormatting sqref="G70">
    <cfRule type="cellIs" dxfId="1224" priority="1157" operator="equal">
      <formula>"Meta no Conseguida"</formula>
    </cfRule>
    <cfRule type="cellIs" dxfId="1223" priority="1156" operator="equal">
      <formula>"Indicador Completado"</formula>
    </cfRule>
  </conditionalFormatting>
  <conditionalFormatting sqref="G71">
    <cfRule type="cellIs" dxfId="1222" priority="1151" operator="equal">
      <formula>"Meta non Conseguida"</formula>
    </cfRule>
    <cfRule type="cellIs" dxfId="1221" priority="1150" operator="equal">
      <formula>"Meta Conseguida"</formula>
    </cfRule>
  </conditionalFormatting>
  <conditionalFormatting sqref="G72">
    <cfRule type="cellIs" dxfId="1220" priority="1153" operator="equal">
      <formula>"Indicador Completado"</formula>
    </cfRule>
    <cfRule type="cellIs" dxfId="1219" priority="1154" operator="equal">
      <formula>"Meta no Conseguida"</formula>
    </cfRule>
  </conditionalFormatting>
  <conditionalFormatting sqref="G73:G74">
    <cfRule type="cellIs" dxfId="1218" priority="1145" operator="equal">
      <formula>"Meta non Conseguida"</formula>
    </cfRule>
    <cfRule type="cellIs" dxfId="1217" priority="1144" operator="equal">
      <formula>"Meta Conseguida"</formula>
    </cfRule>
  </conditionalFormatting>
  <conditionalFormatting sqref="G75">
    <cfRule type="cellIs" dxfId="1216" priority="1440" operator="equal">
      <formula>"Ningunha Meta Alcanzada"</formula>
    </cfRule>
    <cfRule type="cellIs" dxfId="1215" priority="1438" operator="equal">
      <formula>"Meta Totalmente Alcanzada"</formula>
    </cfRule>
    <cfRule type="cellIs" dxfId="1214" priority="1439" operator="equal">
      <formula>"Meta Parcialmente Alcanzada"</formula>
    </cfRule>
  </conditionalFormatting>
  <conditionalFormatting sqref="G76:G81">
    <cfRule type="cellIs" dxfId="1213" priority="1137" operator="equal">
      <formula>"Introducir resultado"</formula>
    </cfRule>
    <cfRule type="cellIs" dxfId="1212" priority="1139" operator="equal">
      <formula>"Meta non Conseguida"</formula>
    </cfRule>
    <cfRule type="cellIs" dxfId="1211" priority="1138" operator="equal">
      <formula>"Meta Conseguida"</formula>
    </cfRule>
  </conditionalFormatting>
  <conditionalFormatting sqref="G82">
    <cfRule type="cellIs" dxfId="1210" priority="1330" operator="equal">
      <formula>"Meta Totalmente Alcanzada"</formula>
    </cfRule>
    <cfRule type="cellIs" dxfId="1209" priority="1331" operator="equal">
      <formula>"Meta Parcialmente Alcanzada"</formula>
    </cfRule>
    <cfRule type="cellIs" dxfId="1208" priority="1332" operator="equal">
      <formula>"Ningunha Meta Alcanzada"</formula>
    </cfRule>
  </conditionalFormatting>
  <conditionalFormatting sqref="G83:G86">
    <cfRule type="cellIs" dxfId="1207" priority="1325" operator="equal">
      <formula>"Meta Conseguida"</formula>
    </cfRule>
    <cfRule type="cellIs" dxfId="1206" priority="1326" operator="equal">
      <formula>"Meta non Conseguida"</formula>
    </cfRule>
  </conditionalFormatting>
  <conditionalFormatting sqref="G83:G88">
    <cfRule type="cellIs" dxfId="1205" priority="1119" operator="equal">
      <formula>"Introducir resultado"</formula>
    </cfRule>
  </conditionalFormatting>
  <conditionalFormatting sqref="G87:G88">
    <cfRule type="cellIs" dxfId="1204" priority="1120" operator="equal">
      <formula>"Indicador Completado"</formula>
    </cfRule>
    <cfRule type="cellIs" dxfId="1203" priority="1121" operator="equal">
      <formula>"Meta no Conseguida"</formula>
    </cfRule>
  </conditionalFormatting>
  <conditionalFormatting sqref="G92">
    <cfRule type="cellIs" dxfId="1202" priority="1291" operator="equal">
      <formula>"Meta Totalmente Alcanzada"</formula>
    </cfRule>
    <cfRule type="cellIs" dxfId="1201" priority="1292" operator="equal">
      <formula>"Meta Parcialmente Alcanzada"</formula>
    </cfRule>
    <cfRule type="cellIs" dxfId="1200" priority="1293" operator="equal">
      <formula>"Ningunha Meta Alcanzada"</formula>
    </cfRule>
  </conditionalFormatting>
  <conditionalFormatting sqref="J7">
    <cfRule type="cellIs" dxfId="1199" priority="261" operator="equal">
      <formula>0</formula>
    </cfRule>
    <cfRule type="cellIs" dxfId="1198" priority="262" operator="lessThan">
      <formula>I7</formula>
    </cfRule>
    <cfRule type="cellIs" dxfId="1197" priority="263" operator="greaterThanOrEqual">
      <formula>I7</formula>
    </cfRule>
  </conditionalFormatting>
  <conditionalFormatting sqref="J8">
    <cfRule type="cellIs" dxfId="1196" priority="234" operator="equal">
      <formula>0</formula>
    </cfRule>
    <cfRule type="cellIs" dxfId="1195" priority="235" operator="greaterThanOrEqual">
      <formula>I8</formula>
    </cfRule>
    <cfRule type="cellIs" dxfId="1194" priority="236" operator="lessThan">
      <formula>I8</formula>
    </cfRule>
  </conditionalFormatting>
  <conditionalFormatting sqref="J9">
    <cfRule type="cellIs" dxfId="1193" priority="251" operator="greaterThanOrEqual">
      <formula>I9</formula>
    </cfRule>
    <cfRule type="cellIs" dxfId="1192" priority="250" operator="lessThan">
      <formula>I9</formula>
    </cfRule>
  </conditionalFormatting>
  <conditionalFormatting sqref="J9:J11">
    <cfRule type="cellIs" dxfId="1191" priority="109" operator="equal">
      <formula>0</formula>
    </cfRule>
  </conditionalFormatting>
  <conditionalFormatting sqref="J10">
    <cfRule type="cellIs" dxfId="1190" priority="110" operator="lessThan">
      <formula>I10</formula>
    </cfRule>
    <cfRule type="cellIs" dxfId="1189" priority="111" operator="greaterThanOrEqual">
      <formula>I10</formula>
    </cfRule>
  </conditionalFormatting>
  <conditionalFormatting sqref="J11">
    <cfRule type="cellIs" dxfId="1188" priority="254" operator="greaterThanOrEqual">
      <formula>$E11</formula>
    </cfRule>
    <cfRule type="cellIs" dxfId="1187" priority="253" operator="lessThan">
      <formula>$E11</formula>
    </cfRule>
  </conditionalFormatting>
  <conditionalFormatting sqref="J12">
    <cfRule type="cellIs" dxfId="1186" priority="225" operator="equal">
      <formula>0</formula>
    </cfRule>
    <cfRule type="cellIs" dxfId="1185" priority="226" operator="greaterThanOrEqual">
      <formula>I12</formula>
    </cfRule>
    <cfRule type="cellIs" dxfId="1184" priority="227" operator="lessThan">
      <formula>I12</formula>
    </cfRule>
  </conditionalFormatting>
  <conditionalFormatting sqref="J13">
    <cfRule type="cellIs" dxfId="1183" priority="232" operator="lessThan">
      <formula>I13</formula>
    </cfRule>
    <cfRule type="cellIs" dxfId="1182" priority="233" operator="greaterThanOrEqual">
      <formula>I13</formula>
    </cfRule>
  </conditionalFormatting>
  <conditionalFormatting sqref="J13:J15">
    <cfRule type="cellIs" dxfId="1181" priority="115" operator="equal">
      <formula>0</formula>
    </cfRule>
  </conditionalFormatting>
  <conditionalFormatting sqref="J14">
    <cfRule type="cellIs" dxfId="1180" priority="117" operator="greaterThanOrEqual">
      <formula>I14</formula>
    </cfRule>
    <cfRule type="cellIs" dxfId="1179" priority="116" operator="lessThan">
      <formula>I14</formula>
    </cfRule>
  </conditionalFormatting>
  <conditionalFormatting sqref="J16">
    <cfRule type="cellIs" dxfId="1178" priority="245" operator="lessThan">
      <formula>I16</formula>
    </cfRule>
    <cfRule type="cellIs" dxfId="1177" priority="244" operator="greaterThanOrEqual">
      <formula>I16</formula>
    </cfRule>
    <cfRule type="cellIs" dxfId="1176" priority="243" operator="equal">
      <formula>0</formula>
    </cfRule>
  </conditionalFormatting>
  <conditionalFormatting sqref="J17">
    <cfRule type="cellIs" dxfId="1175" priority="248" operator="greaterThanOrEqual">
      <formula>I17</formula>
    </cfRule>
    <cfRule type="cellIs" dxfId="1174" priority="247" operator="lessThan">
      <formula>I17</formula>
    </cfRule>
  </conditionalFormatting>
  <conditionalFormatting sqref="J17:J18">
    <cfRule type="cellIs" dxfId="1173" priority="103" operator="equal">
      <formula>0</formula>
    </cfRule>
  </conditionalFormatting>
  <conditionalFormatting sqref="J18">
    <cfRule type="cellIs" dxfId="1172" priority="105" operator="greaterThanOrEqual">
      <formula>I18</formula>
    </cfRule>
    <cfRule type="cellIs" dxfId="1171" priority="104" operator="lessThan">
      <formula>I18</formula>
    </cfRule>
  </conditionalFormatting>
  <conditionalFormatting sqref="J20">
    <cfRule type="cellIs" dxfId="1170" priority="221" operator="lessThan">
      <formula>I20</formula>
    </cfRule>
    <cfRule type="cellIs" dxfId="1169" priority="219" operator="equal">
      <formula>0</formula>
    </cfRule>
    <cfRule type="cellIs" dxfId="1168" priority="220" operator="greaterThanOrEqual">
      <formula>I20</formula>
    </cfRule>
  </conditionalFormatting>
  <conditionalFormatting sqref="J21">
    <cfRule type="cellIs" dxfId="1167" priority="242" operator="greaterThanOrEqual">
      <formula>I21</formula>
    </cfRule>
    <cfRule type="cellIs" dxfId="1166" priority="241" operator="lessThan">
      <formula>I21</formula>
    </cfRule>
  </conditionalFormatting>
  <conditionalFormatting sqref="J21:J22">
    <cfRule type="cellIs" dxfId="1165" priority="97" operator="equal">
      <formula>0</formula>
    </cfRule>
  </conditionalFormatting>
  <conditionalFormatting sqref="J22">
    <cfRule type="cellIs" dxfId="1164" priority="99" operator="greaterThanOrEqual">
      <formula>I22</formula>
    </cfRule>
    <cfRule type="cellIs" dxfId="1163" priority="98" operator="lessThan">
      <formula>I22</formula>
    </cfRule>
  </conditionalFormatting>
  <conditionalFormatting sqref="J24">
    <cfRule type="cellIs" dxfId="1162" priority="940" operator="greaterThanOrEqual">
      <formula>I24</formula>
    </cfRule>
    <cfRule type="cellIs" dxfId="1161" priority="941" operator="lessThan">
      <formula>I24</formula>
    </cfRule>
    <cfRule type="cellIs" dxfId="1160" priority="939" operator="equal">
      <formula>0</formula>
    </cfRule>
  </conditionalFormatting>
  <conditionalFormatting sqref="J25">
    <cfRule type="cellIs" dxfId="1159" priority="929" operator="greaterThanOrEqual">
      <formula>I25</formula>
    </cfRule>
    <cfRule type="cellIs" dxfId="1158" priority="928" operator="lessThan">
      <formula>I25</formula>
    </cfRule>
    <cfRule type="cellIs" dxfId="1157" priority="927" operator="equal">
      <formula>0</formula>
    </cfRule>
  </conditionalFormatting>
  <conditionalFormatting sqref="J26">
    <cfRule type="cellIs" dxfId="1156" priority="932" operator="greaterThan">
      <formula>I26</formula>
    </cfRule>
    <cfRule type="cellIs" dxfId="1155" priority="930" operator="equal">
      <formula>0</formula>
    </cfRule>
    <cfRule type="cellIs" dxfId="1154" priority="931" operator="lessThanOrEqual">
      <formula>I26</formula>
    </cfRule>
  </conditionalFormatting>
  <conditionalFormatting sqref="J27:J30">
    <cfRule type="cellIs" dxfId="1153" priority="916" operator="lessThan">
      <formula>$E27</formula>
    </cfRule>
    <cfRule type="cellIs" dxfId="1152" priority="915" operator="equal">
      <formula>0</formula>
    </cfRule>
    <cfRule type="cellIs" dxfId="1151" priority="917" operator="greaterThanOrEqual">
      <formula>$E27</formula>
    </cfRule>
  </conditionalFormatting>
  <conditionalFormatting sqref="J32">
    <cfRule type="cellIs" dxfId="1150" priority="1021" operator="lessThan">
      <formula>I32</formula>
    </cfRule>
    <cfRule type="cellIs" dxfId="1149" priority="1022" operator="greaterThanOrEqual">
      <formula>I32</formula>
    </cfRule>
  </conditionalFormatting>
  <conditionalFormatting sqref="J32:J33">
    <cfRule type="cellIs" dxfId="1148" priority="1020" operator="equal">
      <formula>0</formula>
    </cfRule>
  </conditionalFormatting>
  <conditionalFormatting sqref="J33">
    <cfRule type="cellIs" dxfId="1147" priority="1024" operator="lessThan">
      <formula>I33</formula>
    </cfRule>
    <cfRule type="cellIs" dxfId="1146" priority="1025" operator="greaterThanOrEqual">
      <formula>I33</formula>
    </cfRule>
  </conditionalFormatting>
  <conditionalFormatting sqref="J35">
    <cfRule type="cellIs" dxfId="1145" priority="1019" operator="greaterThanOrEqual">
      <formula>I35</formula>
    </cfRule>
    <cfRule type="cellIs" dxfId="1144" priority="1018" operator="lessThan">
      <formula>I35</formula>
    </cfRule>
  </conditionalFormatting>
  <conditionalFormatting sqref="J35:J36">
    <cfRule type="cellIs" dxfId="1143" priority="1011" operator="equal">
      <formula>0</formula>
    </cfRule>
  </conditionalFormatting>
  <conditionalFormatting sqref="J36">
    <cfRule type="cellIs" dxfId="1142" priority="1013" operator="greaterThanOrEqual">
      <formula>I36</formula>
    </cfRule>
    <cfRule type="cellIs" dxfId="1141" priority="1012" operator="lessThan">
      <formula>I36</formula>
    </cfRule>
  </conditionalFormatting>
  <conditionalFormatting sqref="J37">
    <cfRule type="cellIs" dxfId="1140" priority="1101" operator="equal">
      <formula>0</formula>
    </cfRule>
    <cfRule type="cellIs" dxfId="1139" priority="1102" operator="lessThan">
      <formula>$E37</formula>
    </cfRule>
    <cfRule type="cellIs" dxfId="1138" priority="1103" operator="greaterThanOrEqual">
      <formula>$E37</formula>
    </cfRule>
  </conditionalFormatting>
  <conditionalFormatting sqref="J38:J40">
    <cfRule type="cellIs" dxfId="1137" priority="999" operator="equal">
      <formula>0</formula>
    </cfRule>
    <cfRule type="cellIs" dxfId="1136" priority="1000" operator="lessThan">
      <formula>I38</formula>
    </cfRule>
    <cfRule type="cellIs" dxfId="1135" priority="1001" operator="greaterThanOrEqual">
      <formula>I38</formula>
    </cfRule>
  </conditionalFormatting>
  <conditionalFormatting sqref="J46">
    <cfRule type="cellIs" dxfId="1134" priority="1095" operator="equal">
      <formula>0</formula>
    </cfRule>
    <cfRule type="cellIs" dxfId="1133" priority="1096" operator="lessThan">
      <formula>I46</formula>
    </cfRule>
    <cfRule type="cellIs" dxfId="1132" priority="1097" operator="greaterThanOrEqual">
      <formula>I46</formula>
    </cfRule>
  </conditionalFormatting>
  <conditionalFormatting sqref="J47:J51">
    <cfRule type="cellIs" dxfId="1131" priority="66" operator="greaterThanOrEqual">
      <formula>I47</formula>
    </cfRule>
    <cfRule type="cellIs" dxfId="1130" priority="65" operator="lessThan">
      <formula>I47</formula>
    </cfRule>
    <cfRule type="cellIs" dxfId="1129" priority="64" operator="equal">
      <formula>0</formula>
    </cfRule>
  </conditionalFormatting>
  <conditionalFormatting sqref="J50:J51">
    <cfRule type="cellIs" dxfId="1128" priority="30" operator="greaterThanOrEqual">
      <formula>I50</formula>
    </cfRule>
    <cfRule type="cellIs" dxfId="1127" priority="29" operator="lessThan">
      <formula>I50</formula>
    </cfRule>
    <cfRule type="cellIs" dxfId="1126" priority="28" operator="equal">
      <formula>0</formula>
    </cfRule>
  </conditionalFormatting>
  <conditionalFormatting sqref="J52:J53">
    <cfRule type="cellIs" dxfId="1125" priority="993" operator="equal">
      <formula>0</formula>
    </cfRule>
    <cfRule type="cellIs" dxfId="1124" priority="994" operator="lessThanOrEqual">
      <formula>I52</formula>
    </cfRule>
    <cfRule type="cellIs" dxfId="1123" priority="995" operator="greaterThan">
      <formula>I52</formula>
    </cfRule>
  </conditionalFormatting>
  <conditionalFormatting sqref="J54">
    <cfRule type="cellIs" dxfId="1122" priority="1085" operator="greaterThanOrEqual">
      <formula>$E54</formula>
    </cfRule>
    <cfRule type="cellIs" dxfId="1121" priority="1084" operator="lessThan">
      <formula>$E54</formula>
    </cfRule>
    <cfRule type="cellIs" dxfId="1120" priority="1083" operator="equal">
      <formula>0</formula>
    </cfRule>
  </conditionalFormatting>
  <conditionalFormatting sqref="J55:J58">
    <cfRule type="cellIs" dxfId="1119" priority="854" operator="greaterThanOrEqual">
      <formula>I55</formula>
    </cfRule>
    <cfRule type="cellIs" dxfId="1118" priority="853" operator="lessThan">
      <formula>I55</formula>
    </cfRule>
    <cfRule type="cellIs" dxfId="1117" priority="852" operator="equal">
      <formula>0</formula>
    </cfRule>
  </conditionalFormatting>
  <conditionalFormatting sqref="J59">
    <cfRule type="cellIs" dxfId="1116" priority="1076" operator="greaterThanOrEqual">
      <formula>I59</formula>
    </cfRule>
    <cfRule type="cellIs" dxfId="1115" priority="1074" operator="equal">
      <formula>0</formula>
    </cfRule>
    <cfRule type="cellIs" dxfId="1114" priority="1075" operator="lessThan">
      <formula>I59</formula>
    </cfRule>
  </conditionalFormatting>
  <conditionalFormatting sqref="J60:J63">
    <cfRule type="cellIs" dxfId="1113" priority="824" operator="greaterThanOrEqual">
      <formula>I60</formula>
    </cfRule>
    <cfRule type="cellIs" dxfId="1112" priority="823" operator="lessThan">
      <formula>I60</formula>
    </cfRule>
  </conditionalFormatting>
  <conditionalFormatting sqref="J60:J64">
    <cfRule type="cellIs" dxfId="1111" priority="822" operator="equal">
      <formula>0</formula>
    </cfRule>
  </conditionalFormatting>
  <conditionalFormatting sqref="J64">
    <cfRule type="cellIs" dxfId="1110" priority="1034" operator="greaterThanOrEqual">
      <formula>I64</formula>
    </cfRule>
    <cfRule type="cellIs" dxfId="1109" priority="1033" operator="lessThan">
      <formula>I64</formula>
    </cfRule>
  </conditionalFormatting>
  <conditionalFormatting sqref="J65">
    <cfRule type="cellIs" dxfId="1108" priority="1065" operator="equal">
      <formula>0</formula>
    </cfRule>
    <cfRule type="cellIs" dxfId="1107" priority="1066" operator="lessThan">
      <formula>$E65</formula>
    </cfRule>
    <cfRule type="cellIs" dxfId="1106" priority="1067" operator="greaterThanOrEqual">
      <formula>$E65</formula>
    </cfRule>
  </conditionalFormatting>
  <conditionalFormatting sqref="J66:J69">
    <cfRule type="cellIs" dxfId="1105" priority="842" operator="greaterThanOrEqual">
      <formula>I66</formula>
    </cfRule>
    <cfRule type="cellIs" dxfId="1104" priority="841" operator="lessThan">
      <formula>I66</formula>
    </cfRule>
    <cfRule type="cellIs" dxfId="1103" priority="840" operator="equal">
      <formula>0</formula>
    </cfRule>
  </conditionalFormatting>
  <conditionalFormatting sqref="J71">
    <cfRule type="cellIs" dxfId="1102" priority="751" operator="greaterThanOrEqual">
      <formula>I71</formula>
    </cfRule>
    <cfRule type="cellIs" dxfId="1101" priority="750" operator="lessThan">
      <formula>I71</formula>
    </cfRule>
    <cfRule type="cellIs" dxfId="1100" priority="749" operator="equal">
      <formula>0</formula>
    </cfRule>
  </conditionalFormatting>
  <conditionalFormatting sqref="J73:J74">
    <cfRule type="cellIs" dxfId="1099" priority="743" operator="equal">
      <formula>0</formula>
    </cfRule>
    <cfRule type="cellIs" dxfId="1098" priority="745" operator="greaterThanOrEqual">
      <formula>I73</formula>
    </cfRule>
    <cfRule type="cellIs" dxfId="1097" priority="744" operator="lessThan">
      <formula>I73</formula>
    </cfRule>
  </conditionalFormatting>
  <conditionalFormatting sqref="J75">
    <cfRule type="cellIs" dxfId="1096" priority="1055" operator="greaterThanOrEqual">
      <formula>$E75</formula>
    </cfRule>
    <cfRule type="cellIs" dxfId="1095" priority="1054" operator="lessThan">
      <formula>$E75</formula>
    </cfRule>
    <cfRule type="cellIs" dxfId="1094" priority="1053" operator="equal">
      <formula>0</formula>
    </cfRule>
  </conditionalFormatting>
  <conditionalFormatting sqref="J76:J79">
    <cfRule type="cellIs" dxfId="1093" priority="968" operator="greaterThanOrEqual">
      <formula>I76</formula>
    </cfRule>
    <cfRule type="cellIs" dxfId="1092" priority="967" operator="lessThan">
      <formula>I76</formula>
    </cfRule>
  </conditionalFormatting>
  <conditionalFormatting sqref="J76:J81">
    <cfRule type="cellIs" dxfId="1091" priority="740" operator="equal">
      <formula>0</formula>
    </cfRule>
  </conditionalFormatting>
  <conditionalFormatting sqref="J80">
    <cfRule type="cellIs" dxfId="1090" priority="754" operator="greaterThanOrEqual">
      <formula>I80</formula>
    </cfRule>
    <cfRule type="cellIs" dxfId="1089" priority="753" operator="lessThan">
      <formula>I80</formula>
    </cfRule>
  </conditionalFormatting>
  <conditionalFormatting sqref="J81">
    <cfRule type="cellIs" dxfId="1088" priority="741" operator="lessThan">
      <formula>I81</formula>
    </cfRule>
    <cfRule type="cellIs" dxfId="1087" priority="742" operator="greaterThanOrEqual">
      <formula>I81</formula>
    </cfRule>
  </conditionalFormatting>
  <conditionalFormatting sqref="J82">
    <cfRule type="cellIs" dxfId="1086" priority="945" operator="equal">
      <formula>0</formula>
    </cfRule>
    <cfRule type="cellIs" dxfId="1085" priority="946" operator="lessThan">
      <formula>$E82</formula>
    </cfRule>
    <cfRule type="cellIs" dxfId="1084" priority="947" operator="greaterThanOrEqual">
      <formula>$E82</formula>
    </cfRule>
  </conditionalFormatting>
  <conditionalFormatting sqref="J83:J86">
    <cfRule type="cellIs" dxfId="1083" priority="828" operator="equal">
      <formula>0</formula>
    </cfRule>
    <cfRule type="cellIs" dxfId="1082" priority="829" operator="lessThan">
      <formula>I83</formula>
    </cfRule>
    <cfRule type="cellIs" dxfId="1081" priority="830" operator="greaterThanOrEqual">
      <formula>I83</formula>
    </cfRule>
  </conditionalFormatting>
  <conditionalFormatting sqref="J92">
    <cfRule type="cellIs" dxfId="1080" priority="913" operator="lessThan">
      <formula>I92</formula>
    </cfRule>
    <cfRule type="cellIs" dxfId="1079" priority="912" operator="equal">
      <formula>0</formula>
    </cfRule>
    <cfRule type="cellIs" dxfId="1078" priority="914" operator="greaterThanOrEqual">
      <formula>I92</formula>
    </cfRule>
  </conditionalFormatting>
  <conditionalFormatting sqref="J93:J104 N93:N104 F93 F96:F97 F99 F101 F103:F104">
    <cfRule type="cellIs" dxfId="1077" priority="1117" operator="lessThan">
      <formula>E93</formula>
    </cfRule>
  </conditionalFormatting>
  <conditionalFormatting sqref="J93:J104 N93:N104">
    <cfRule type="cellIs" dxfId="1076" priority="1116" operator="equal">
      <formula>0</formula>
    </cfRule>
  </conditionalFormatting>
  <conditionalFormatting sqref="K7">
    <cfRule type="cellIs" dxfId="1075" priority="218" operator="equal">
      <formula>"Meta non Conseguida"</formula>
    </cfRule>
    <cfRule type="cellIs" dxfId="1074" priority="217" operator="equal">
      <formula>"Meta Conseguida"</formula>
    </cfRule>
    <cfRule type="cellIs" dxfId="1073" priority="216" operator="equal">
      <formula>"Introducir resultado"</formula>
    </cfRule>
  </conditionalFormatting>
  <conditionalFormatting sqref="K8">
    <cfRule type="cellIs" dxfId="1072" priority="239" operator="equal">
      <formula>"Ningunha Meta Alcanzada"</formula>
    </cfRule>
    <cfRule type="cellIs" dxfId="1071" priority="238" operator="equal">
      <formula>"Meta Parcialmente Alcanzada"</formula>
    </cfRule>
    <cfRule type="cellIs" dxfId="1070" priority="237" operator="equal">
      <formula>"Meta Totalmente Alcanzada"</formula>
    </cfRule>
  </conditionalFormatting>
  <conditionalFormatting sqref="K9:K10">
    <cfRule type="cellIs" dxfId="1069" priority="215" operator="equal">
      <formula>"Meta non Conseguida"</formula>
    </cfRule>
    <cfRule type="cellIs" dxfId="1068" priority="214" operator="equal">
      <formula>"Meta Conseguida"</formula>
    </cfRule>
    <cfRule type="cellIs" dxfId="1067" priority="213" operator="equal">
      <formula>"Introducir resultado"</formula>
    </cfRule>
  </conditionalFormatting>
  <conditionalFormatting sqref="K12">
    <cfRule type="cellIs" dxfId="1066" priority="230" operator="equal">
      <formula>"Ningunha Meta Alcanzada"</formula>
    </cfRule>
    <cfRule type="cellIs" dxfId="1065" priority="229" operator="equal">
      <formula>"Meta Parcialmente Alcanzada"</formula>
    </cfRule>
    <cfRule type="cellIs" dxfId="1064" priority="228" operator="equal">
      <formula>"Meta Totalmente Alcanzada"</formula>
    </cfRule>
  </conditionalFormatting>
  <conditionalFormatting sqref="K13:K14">
    <cfRule type="cellIs" dxfId="1063" priority="209" operator="equal">
      <formula>"Meta non Conseguida"</formula>
    </cfRule>
    <cfRule type="cellIs" dxfId="1062" priority="208" operator="equal">
      <formula>"Meta Conseguida"</formula>
    </cfRule>
  </conditionalFormatting>
  <conditionalFormatting sqref="K13:K15">
    <cfRule type="cellIs" dxfId="1061" priority="203" operator="equal">
      <formula>"Introducir resultado"</formula>
    </cfRule>
  </conditionalFormatting>
  <conditionalFormatting sqref="K15">
    <cfRule type="cellIs" dxfId="1060" priority="205" operator="equal">
      <formula>"Meta no Conseguida"</formula>
    </cfRule>
    <cfRule type="cellIs" dxfId="1059" priority="204" operator="equal">
      <formula>"Resultado Introducido"</formula>
    </cfRule>
  </conditionalFormatting>
  <conditionalFormatting sqref="K16">
    <cfRule type="cellIs" dxfId="1058" priority="255" operator="equal">
      <formula>"Meta Totalmente Alcanzada"</formula>
    </cfRule>
    <cfRule type="cellIs" dxfId="1057" priority="257" operator="equal">
      <formula>"Ningunha Meta Alcanzada"</formula>
    </cfRule>
    <cfRule type="cellIs" dxfId="1056" priority="256" operator="equal">
      <formula>"Meta Parcialmente Alcanzada"</formula>
    </cfRule>
  </conditionalFormatting>
  <conditionalFormatting sqref="K17:K18">
    <cfRule type="cellIs" dxfId="1055" priority="197" operator="equal">
      <formula>"Introducir resultado"</formula>
    </cfRule>
    <cfRule type="cellIs" dxfId="1054" priority="199" operator="equal">
      <formula>"Meta non Conseguida"</formula>
    </cfRule>
    <cfRule type="cellIs" dxfId="1053" priority="198" operator="equal">
      <formula>"Meta Conseguida"</formula>
    </cfRule>
  </conditionalFormatting>
  <conditionalFormatting sqref="K20">
    <cfRule type="cellIs" dxfId="1052" priority="224" operator="equal">
      <formula>"Ningunha Meta Alcanzada"</formula>
    </cfRule>
    <cfRule type="cellIs" dxfId="1051" priority="222" operator="equal">
      <formula>"Meta Totalmente Alcanzada"</formula>
    </cfRule>
    <cfRule type="cellIs" dxfId="1050" priority="223" operator="equal">
      <formula>"Meta Parcialmente Alcanzada"</formula>
    </cfRule>
  </conditionalFormatting>
  <conditionalFormatting sqref="K21:K22">
    <cfRule type="cellIs" dxfId="1049" priority="193" operator="equal">
      <formula>"Meta non Conseguida"</formula>
    </cfRule>
    <cfRule type="cellIs" dxfId="1048" priority="192" operator="equal">
      <formula>"Meta Conseguida"</formula>
    </cfRule>
    <cfRule type="cellIs" dxfId="1047" priority="191" operator="equal">
      <formula>"Introducir resultado"</formula>
    </cfRule>
  </conditionalFormatting>
  <conditionalFormatting sqref="K24">
    <cfRule type="cellIs" dxfId="1046" priority="937" operator="equal">
      <formula>"Meta Parcialmente Alcanzada"</formula>
    </cfRule>
    <cfRule type="cellIs" dxfId="1045" priority="938" operator="equal">
      <formula>"Ningunha Meta Alcanzada"</formula>
    </cfRule>
    <cfRule type="cellIs" dxfId="1044" priority="936" operator="equal">
      <formula>"Meta Totalmente Alcanzada"</formula>
    </cfRule>
  </conditionalFormatting>
  <conditionalFormatting sqref="K25:K30">
    <cfRule type="cellIs" dxfId="1043" priority="786" operator="equal">
      <formula>"Meta Conseguida"</formula>
    </cfRule>
    <cfRule type="cellIs" dxfId="1042" priority="785" operator="equal">
      <formula>"Introducir resultado"</formula>
    </cfRule>
    <cfRule type="cellIs" dxfId="1041" priority="787" operator="equal">
      <formula>"Meta non Conseguida"</formula>
    </cfRule>
  </conditionalFormatting>
  <conditionalFormatting sqref="K32:K33">
    <cfRule type="cellIs" dxfId="1040" priority="784" operator="equal">
      <formula>"Meta non Conseguida"</formula>
    </cfRule>
    <cfRule type="cellIs" dxfId="1039" priority="783" operator="equal">
      <formula>"Meta Conseguida"</formula>
    </cfRule>
    <cfRule type="cellIs" dxfId="1038" priority="782" operator="equal">
      <formula>"Introducir resultado"</formula>
    </cfRule>
  </conditionalFormatting>
  <conditionalFormatting sqref="K35:K36">
    <cfRule type="cellIs" dxfId="1037" priority="791" operator="equal">
      <formula>"Introducir resultado"</formula>
    </cfRule>
    <cfRule type="cellIs" dxfId="1036" priority="793" operator="equal">
      <formula>"Meta non Conseguida"</formula>
    </cfRule>
    <cfRule type="cellIs" dxfId="1035" priority="792" operator="equal">
      <formula>"Meta Conseguida"</formula>
    </cfRule>
  </conditionalFormatting>
  <conditionalFormatting sqref="K37">
    <cfRule type="cellIs" dxfId="1034" priority="1047" operator="equal">
      <formula>"Meta Totalmente Alcanzada"</formula>
    </cfRule>
    <cfRule type="cellIs" dxfId="1033" priority="1048" operator="equal">
      <formula>"Meta Parcialmente Alcanzada"</formula>
    </cfRule>
    <cfRule type="cellIs" dxfId="1032" priority="1049" operator="equal">
      <formula>"Ningunha Meta Alcanzada"</formula>
    </cfRule>
  </conditionalFormatting>
  <conditionalFormatting sqref="K38:K40">
    <cfRule type="cellIs" dxfId="1031" priority="1003" operator="equal">
      <formula>"Meta Conseguida"</formula>
    </cfRule>
    <cfRule type="cellIs" dxfId="1030" priority="1004" operator="equal">
      <formula>"Meta non Conseguida"</formula>
    </cfRule>
  </conditionalFormatting>
  <conditionalFormatting sqref="K38:K41">
    <cfRule type="cellIs" dxfId="1029" priority="996" operator="equal">
      <formula>"Introducir resultado"</formula>
    </cfRule>
  </conditionalFormatting>
  <conditionalFormatting sqref="K41">
    <cfRule type="cellIs" dxfId="1028" priority="997" operator="equal">
      <formula>"Indicador Completado"</formula>
    </cfRule>
    <cfRule type="cellIs" dxfId="1027" priority="998" operator="equal">
      <formula>"Meta no Conseguida"</formula>
    </cfRule>
  </conditionalFormatting>
  <conditionalFormatting sqref="K46">
    <cfRule type="cellIs" dxfId="1026" priority="1045" operator="equal">
      <formula>"Meta Parcialmente Alcanzada"</formula>
    </cfRule>
    <cfRule type="cellIs" dxfId="1025" priority="1046" operator="equal">
      <formula>"Ningunha Meta Alcanzada"</formula>
    </cfRule>
    <cfRule type="cellIs" dxfId="1024" priority="1044" operator="equal">
      <formula>"Meta Totalmente Alcanzada"</formula>
    </cfRule>
  </conditionalFormatting>
  <conditionalFormatting sqref="K47">
    <cfRule type="cellIs" dxfId="1023" priority="1100" operator="equal">
      <formula>"Meta noN Conseguida"</formula>
    </cfRule>
  </conditionalFormatting>
  <conditionalFormatting sqref="K47:K53">
    <cfRule type="cellIs" dxfId="1022" priority="31" operator="equal">
      <formula>"Introducir resultado"</formula>
    </cfRule>
    <cfRule type="cellIs" dxfId="1021" priority="32" operator="equal">
      <formula>"Meta Conseguida"</formula>
    </cfRule>
  </conditionalFormatting>
  <conditionalFormatting sqref="K48:K53">
    <cfRule type="cellIs" dxfId="1020" priority="33" operator="equal">
      <formula>"Meta non Conseguida"</formula>
    </cfRule>
  </conditionalFormatting>
  <conditionalFormatting sqref="K54">
    <cfRule type="cellIs" dxfId="1019" priority="1041" operator="equal">
      <formula>"Meta Totalmente Alcanzada"</formula>
    </cfRule>
    <cfRule type="cellIs" dxfId="1018" priority="1042" operator="equal">
      <formula>"Meta Parcialmente Alcanzada"</formula>
    </cfRule>
    <cfRule type="cellIs" dxfId="1017" priority="1043" operator="equal">
      <formula>"Ningunha Meta Alcanzada"</formula>
    </cfRule>
  </conditionalFormatting>
  <conditionalFormatting sqref="K55:K58">
    <cfRule type="cellIs" dxfId="1016" priority="1052" operator="equal">
      <formula>"Meta non Conseguida"</formula>
    </cfRule>
    <cfRule type="cellIs" dxfId="1015" priority="1051" operator="equal">
      <formula>"Meta Conseguida"</formula>
    </cfRule>
    <cfRule type="cellIs" dxfId="1014" priority="1050" operator="equal">
      <formula>"Introducir resultado"</formula>
    </cfRule>
  </conditionalFormatting>
  <conditionalFormatting sqref="K59">
    <cfRule type="cellIs" dxfId="1013" priority="1078" operator="equal">
      <formula>"Meta Parcialmente Alcanzada"</formula>
    </cfRule>
    <cfRule type="cellIs" dxfId="1012" priority="1077" operator="equal">
      <formula>"Meta Totalmente Alcanzada"</formula>
    </cfRule>
    <cfRule type="cellIs" dxfId="1011" priority="1079" operator="equal">
      <formula>"Ningunha Meta Alcanzada"</formula>
    </cfRule>
  </conditionalFormatting>
  <conditionalFormatting sqref="K60:K64">
    <cfRule type="cellIs" dxfId="1010" priority="776" operator="equal">
      <formula>"Introducir resultado"</formula>
    </cfRule>
    <cfRule type="cellIs" dxfId="1009" priority="777" operator="equal">
      <formula>"Meta Conseguida"</formula>
    </cfRule>
    <cfRule type="cellIs" dxfId="1008" priority="778" operator="equal">
      <formula>"Meta non Conseguida"</formula>
    </cfRule>
  </conditionalFormatting>
  <conditionalFormatting sqref="K65">
    <cfRule type="cellIs" dxfId="1007" priority="1070" operator="equal">
      <formula>"Ningunha Meta Alcanzada"</formula>
    </cfRule>
    <cfRule type="cellIs" dxfId="1006" priority="1068" operator="equal">
      <formula>"Meta Totalmente Alcanzada"</formula>
    </cfRule>
    <cfRule type="cellIs" dxfId="1005" priority="1069" operator="equal">
      <formula>"Meta Parcialmente Alcanzada"</formula>
    </cfRule>
  </conditionalFormatting>
  <conditionalFormatting sqref="K66:K69">
    <cfRule type="cellIs" dxfId="1004" priority="992" operator="equal">
      <formula>"Meta non Conseguida"</formula>
    </cfRule>
    <cfRule type="cellIs" dxfId="1003" priority="991" operator="equal">
      <formula>"Meta Conseguida"</formula>
    </cfRule>
  </conditionalFormatting>
  <conditionalFormatting sqref="K66:K74">
    <cfRule type="cellIs" dxfId="1002" priority="761" operator="equal">
      <formula>"Introducir resultado"</formula>
    </cfRule>
  </conditionalFormatting>
  <conditionalFormatting sqref="K70">
    <cfRule type="cellIs" dxfId="1001" priority="775" operator="equal">
      <formula>"Meta no Conseguida"</formula>
    </cfRule>
    <cfRule type="cellIs" dxfId="1000" priority="774" operator="equal">
      <formula>"Indicador Completado"</formula>
    </cfRule>
  </conditionalFormatting>
  <conditionalFormatting sqref="K71">
    <cfRule type="cellIs" dxfId="999" priority="769" operator="equal">
      <formula>"Meta non Conseguida"</formula>
    </cfRule>
    <cfRule type="cellIs" dxfId="998" priority="768" operator="equal">
      <formula>"Meta Conseguida"</formula>
    </cfRule>
  </conditionalFormatting>
  <conditionalFormatting sqref="K72">
    <cfRule type="cellIs" dxfId="997" priority="772" operator="equal">
      <formula>"Meta no Conseguida"</formula>
    </cfRule>
    <cfRule type="cellIs" dxfId="996" priority="771" operator="equal">
      <formula>"Indicador Completado"</formula>
    </cfRule>
  </conditionalFormatting>
  <conditionalFormatting sqref="K73:K74">
    <cfRule type="cellIs" dxfId="995" priority="763" operator="equal">
      <formula>"Meta non Conseguida"</formula>
    </cfRule>
    <cfRule type="cellIs" dxfId="994" priority="762" operator="equal">
      <formula>"Meta Conseguida"</formula>
    </cfRule>
  </conditionalFormatting>
  <conditionalFormatting sqref="K75">
    <cfRule type="cellIs" dxfId="993" priority="1056" operator="equal">
      <formula>"Meta Totalmente Alcanzada"</formula>
    </cfRule>
    <cfRule type="cellIs" dxfId="992" priority="1058" operator="equal">
      <formula>"Ningunha Meta Alcanzada"</formula>
    </cfRule>
    <cfRule type="cellIs" dxfId="991" priority="1057" operator="equal">
      <formula>"Meta Parcialmente Alcanzada"</formula>
    </cfRule>
  </conditionalFormatting>
  <conditionalFormatting sqref="K76:K81">
    <cfRule type="cellIs" dxfId="990" priority="755" operator="equal">
      <formula>"Introducir resultado"</formula>
    </cfRule>
    <cfRule type="cellIs" dxfId="989" priority="757" operator="equal">
      <formula>"Meta non Conseguida"</formula>
    </cfRule>
    <cfRule type="cellIs" dxfId="988" priority="756" operator="equal">
      <formula>"Meta Conseguida"</formula>
    </cfRule>
  </conditionalFormatting>
  <conditionalFormatting sqref="K82">
    <cfRule type="cellIs" dxfId="987" priority="950" operator="equal">
      <formula>"Ningunha Meta Alcanzada"</formula>
    </cfRule>
    <cfRule type="cellIs" dxfId="986" priority="948" operator="equal">
      <formula>"Meta Totalmente Alcanzada"</formula>
    </cfRule>
    <cfRule type="cellIs" dxfId="985" priority="949" operator="equal">
      <formula>"Meta Parcialmente Alcanzada"</formula>
    </cfRule>
  </conditionalFormatting>
  <conditionalFormatting sqref="K83:K86">
    <cfRule type="cellIs" dxfId="984" priority="943" operator="equal">
      <formula>"Meta Conseguida"</formula>
    </cfRule>
    <cfRule type="cellIs" dxfId="983" priority="944" operator="equal">
      <formula>"Meta non Conseguida"</formula>
    </cfRule>
  </conditionalFormatting>
  <conditionalFormatting sqref="K83:K88">
    <cfRule type="cellIs" dxfId="982" priority="737" operator="equal">
      <formula>"Introducir resultado"</formula>
    </cfRule>
  </conditionalFormatting>
  <conditionalFormatting sqref="K87:K88">
    <cfRule type="cellIs" dxfId="981" priority="738" operator="equal">
      <formula>"Indicador Completado"</formula>
    </cfRule>
    <cfRule type="cellIs" dxfId="980" priority="739" operator="equal">
      <formula>"Meta no Conseguida"</formula>
    </cfRule>
  </conditionalFormatting>
  <conditionalFormatting sqref="K92">
    <cfRule type="cellIs" dxfId="979" priority="911" operator="equal">
      <formula>"Ningunha Meta Alcanzada"</formula>
    </cfRule>
    <cfRule type="cellIs" dxfId="978" priority="910" operator="equal">
      <formula>"Meta Parcialmente Alcanzada"</formula>
    </cfRule>
    <cfRule type="cellIs" dxfId="977" priority="909" operator="equal">
      <formula>"Meta Totalmente Alcanzada"</formula>
    </cfRule>
  </conditionalFormatting>
  <conditionalFormatting sqref="N7">
    <cfRule type="cellIs" dxfId="976" priority="188" operator="equal">
      <formula>0</formula>
    </cfRule>
    <cfRule type="cellIs" dxfId="975" priority="190" operator="greaterThanOrEqual">
      <formula>M7</formula>
    </cfRule>
    <cfRule type="cellIs" dxfId="974" priority="189" operator="lessThan">
      <formula>M7</formula>
    </cfRule>
  </conditionalFormatting>
  <conditionalFormatting sqref="N8">
    <cfRule type="cellIs" dxfId="973" priority="161" operator="equal">
      <formula>0</formula>
    </cfRule>
    <cfRule type="cellIs" dxfId="972" priority="162" operator="greaterThanOrEqual">
      <formula>M8</formula>
    </cfRule>
    <cfRule type="cellIs" dxfId="971" priority="163" operator="lessThan">
      <formula>M8</formula>
    </cfRule>
  </conditionalFormatting>
  <conditionalFormatting sqref="N9">
    <cfRule type="cellIs" dxfId="970" priority="178" operator="greaterThanOrEqual">
      <formula>M9</formula>
    </cfRule>
    <cfRule type="cellIs" dxfId="969" priority="177" operator="lessThan">
      <formula>M9</formula>
    </cfRule>
  </conditionalFormatting>
  <conditionalFormatting sqref="N9:N11">
    <cfRule type="cellIs" dxfId="968" priority="106" operator="equal">
      <formula>0</formula>
    </cfRule>
  </conditionalFormatting>
  <conditionalFormatting sqref="N10">
    <cfRule type="cellIs" dxfId="967" priority="107" operator="lessThan">
      <formula>M10</formula>
    </cfRule>
    <cfRule type="cellIs" dxfId="966" priority="108" operator="greaterThanOrEqual">
      <formula>M10</formula>
    </cfRule>
  </conditionalFormatting>
  <conditionalFormatting sqref="N11">
    <cfRule type="cellIs" dxfId="965" priority="180" operator="lessThan">
      <formula>$E11</formula>
    </cfRule>
    <cfRule type="cellIs" dxfId="964" priority="181" operator="greaterThanOrEqual">
      <formula>$E11</formula>
    </cfRule>
  </conditionalFormatting>
  <conditionalFormatting sqref="N12">
    <cfRule type="cellIs" dxfId="963" priority="154" operator="lessThan">
      <formula>M12</formula>
    </cfRule>
    <cfRule type="cellIs" dxfId="962" priority="153" operator="greaterThanOrEqual">
      <formula>M12</formula>
    </cfRule>
    <cfRule type="cellIs" dxfId="961" priority="152" operator="equal">
      <formula>0</formula>
    </cfRule>
  </conditionalFormatting>
  <conditionalFormatting sqref="N13">
    <cfRule type="cellIs" dxfId="960" priority="159" operator="lessThan">
      <formula>M13</formula>
    </cfRule>
    <cfRule type="cellIs" dxfId="959" priority="160" operator="greaterThanOrEqual">
      <formula>M13</formula>
    </cfRule>
  </conditionalFormatting>
  <conditionalFormatting sqref="N13:N15">
    <cfRule type="cellIs" dxfId="958" priority="112" operator="equal">
      <formula>0</formula>
    </cfRule>
  </conditionalFormatting>
  <conditionalFormatting sqref="N14">
    <cfRule type="cellIs" dxfId="957" priority="113" operator="lessThan">
      <formula>M14</formula>
    </cfRule>
    <cfRule type="cellIs" dxfId="956" priority="114" operator="greaterThanOrEqual">
      <formula>M14</formula>
    </cfRule>
  </conditionalFormatting>
  <conditionalFormatting sqref="N16">
    <cfRule type="cellIs" dxfId="955" priority="172" operator="lessThan">
      <formula>M16</formula>
    </cfRule>
    <cfRule type="cellIs" dxfId="954" priority="170" operator="equal">
      <formula>0</formula>
    </cfRule>
    <cfRule type="cellIs" dxfId="953" priority="171" operator="greaterThanOrEqual">
      <formula>M16</formula>
    </cfRule>
  </conditionalFormatting>
  <conditionalFormatting sqref="N17">
    <cfRule type="cellIs" dxfId="952" priority="175" operator="greaterThanOrEqual">
      <formula>M17</formula>
    </cfRule>
    <cfRule type="cellIs" dxfId="951" priority="174" operator="lessThan">
      <formula>M17</formula>
    </cfRule>
  </conditionalFormatting>
  <conditionalFormatting sqref="N17:N18">
    <cfRule type="cellIs" dxfId="950" priority="100" operator="equal">
      <formula>0</formula>
    </cfRule>
  </conditionalFormatting>
  <conditionalFormatting sqref="N18">
    <cfRule type="cellIs" dxfId="949" priority="102" operator="greaterThanOrEqual">
      <formula>M18</formula>
    </cfRule>
    <cfRule type="cellIs" dxfId="948" priority="101" operator="lessThan">
      <formula>M18</formula>
    </cfRule>
  </conditionalFormatting>
  <conditionalFormatting sqref="N20">
    <cfRule type="cellIs" dxfId="947" priority="148" operator="lessThan">
      <formula>M20</formula>
    </cfRule>
    <cfRule type="cellIs" dxfId="946" priority="147" operator="greaterThanOrEqual">
      <formula>M20</formula>
    </cfRule>
    <cfRule type="cellIs" dxfId="945" priority="146" operator="equal">
      <formula>0</formula>
    </cfRule>
  </conditionalFormatting>
  <conditionalFormatting sqref="N21">
    <cfRule type="cellIs" dxfId="944" priority="168" operator="lessThan">
      <formula>M21</formula>
    </cfRule>
    <cfRule type="cellIs" dxfId="943" priority="169" operator="greaterThanOrEqual">
      <formula>M21</formula>
    </cfRule>
  </conditionalFormatting>
  <conditionalFormatting sqref="N21:N22">
    <cfRule type="cellIs" dxfId="942" priority="94" operator="equal">
      <formula>0</formula>
    </cfRule>
  </conditionalFormatting>
  <conditionalFormatting sqref="N22">
    <cfRule type="cellIs" dxfId="941" priority="96" operator="greaterThanOrEqual">
      <formula>M22</formula>
    </cfRule>
    <cfRule type="cellIs" dxfId="940" priority="95" operator="lessThan">
      <formula>M22</formula>
    </cfRule>
  </conditionalFormatting>
  <conditionalFormatting sqref="N24">
    <cfRule type="cellIs" dxfId="939" priority="559" operator="lessThan">
      <formula>M24</formula>
    </cfRule>
    <cfRule type="cellIs" dxfId="938" priority="558" operator="greaterThanOrEqual">
      <formula>M24</formula>
    </cfRule>
    <cfRule type="cellIs" dxfId="937" priority="557" operator="equal">
      <formula>0</formula>
    </cfRule>
  </conditionalFormatting>
  <conditionalFormatting sqref="N25">
    <cfRule type="cellIs" dxfId="936" priority="547" operator="greaterThanOrEqual">
      <formula>M25</formula>
    </cfRule>
    <cfRule type="cellIs" dxfId="935" priority="546" operator="lessThan">
      <formula>M25</formula>
    </cfRule>
    <cfRule type="cellIs" dxfId="934" priority="545" operator="equal">
      <formula>0</formula>
    </cfRule>
  </conditionalFormatting>
  <conditionalFormatting sqref="N26">
    <cfRule type="cellIs" dxfId="933" priority="550" operator="greaterThan">
      <formula>M26</formula>
    </cfRule>
    <cfRule type="cellIs" dxfId="932" priority="548" operator="equal">
      <formula>0</formula>
    </cfRule>
    <cfRule type="cellIs" dxfId="931" priority="549" operator="lessThanOrEqual">
      <formula>M26</formula>
    </cfRule>
  </conditionalFormatting>
  <conditionalFormatting sqref="N27:N30">
    <cfRule type="cellIs" dxfId="930" priority="533" operator="equal">
      <formula>0</formula>
    </cfRule>
    <cfRule type="cellIs" dxfId="929" priority="534" operator="lessThan">
      <formula>$E27</formula>
    </cfRule>
    <cfRule type="cellIs" dxfId="928" priority="535" operator="greaterThanOrEqual">
      <formula>$E27</formula>
    </cfRule>
  </conditionalFormatting>
  <conditionalFormatting sqref="N32">
    <cfRule type="cellIs" dxfId="927" priority="640" operator="greaterThanOrEqual">
      <formula>M32</formula>
    </cfRule>
    <cfRule type="cellIs" dxfId="926" priority="639" operator="lessThan">
      <formula>M32</formula>
    </cfRule>
  </conditionalFormatting>
  <conditionalFormatting sqref="N32:N33">
    <cfRule type="cellIs" dxfId="925" priority="638" operator="equal">
      <formula>0</formula>
    </cfRule>
  </conditionalFormatting>
  <conditionalFormatting sqref="N33">
    <cfRule type="cellIs" dxfId="924" priority="642" operator="lessThan">
      <formula>M33</formula>
    </cfRule>
    <cfRule type="cellIs" dxfId="923" priority="643" operator="greaterThanOrEqual">
      <formula>M33</formula>
    </cfRule>
  </conditionalFormatting>
  <conditionalFormatting sqref="N35">
    <cfRule type="cellIs" dxfId="922" priority="637" operator="greaterThanOrEqual">
      <formula>M35</formula>
    </cfRule>
    <cfRule type="cellIs" dxfId="921" priority="636" operator="lessThan">
      <formula>M35</formula>
    </cfRule>
  </conditionalFormatting>
  <conditionalFormatting sqref="N35:N36">
    <cfRule type="cellIs" dxfId="920" priority="629" operator="equal">
      <formula>0</formula>
    </cfRule>
  </conditionalFormatting>
  <conditionalFormatting sqref="N36">
    <cfRule type="cellIs" dxfId="919" priority="631" operator="greaterThanOrEqual">
      <formula>M36</formula>
    </cfRule>
    <cfRule type="cellIs" dxfId="918" priority="630" operator="lessThan">
      <formula>M36</formula>
    </cfRule>
  </conditionalFormatting>
  <conditionalFormatting sqref="N37">
    <cfRule type="cellIs" dxfId="917" priority="719" operator="equal">
      <formula>0</formula>
    </cfRule>
    <cfRule type="cellIs" dxfId="916" priority="720" operator="lessThan">
      <formula>$E37</formula>
    </cfRule>
    <cfRule type="cellIs" dxfId="915" priority="721" operator="greaterThanOrEqual">
      <formula>$E37</formula>
    </cfRule>
  </conditionalFormatting>
  <conditionalFormatting sqref="N38:N40">
    <cfRule type="cellIs" dxfId="914" priority="619" operator="greaterThanOrEqual">
      <formula>M38</formula>
    </cfRule>
    <cfRule type="cellIs" dxfId="913" priority="618" operator="lessThan">
      <formula>M38</formula>
    </cfRule>
    <cfRule type="cellIs" dxfId="912" priority="617" operator="equal">
      <formula>0</formula>
    </cfRule>
  </conditionalFormatting>
  <conditionalFormatting sqref="N46">
    <cfRule type="cellIs" dxfId="911" priority="714" operator="lessThan">
      <formula>M46</formula>
    </cfRule>
    <cfRule type="cellIs" dxfId="910" priority="715" operator="greaterThanOrEqual">
      <formula>M46</formula>
    </cfRule>
    <cfRule type="cellIs" dxfId="909" priority="713" operator="equal">
      <formula>0</formula>
    </cfRule>
  </conditionalFormatting>
  <conditionalFormatting sqref="N47:N51">
    <cfRule type="cellIs" dxfId="908" priority="59" operator="lessThan">
      <formula>M47</formula>
    </cfRule>
    <cfRule type="cellIs" dxfId="907" priority="58" operator="equal">
      <formula>0</formula>
    </cfRule>
    <cfRule type="cellIs" dxfId="906" priority="60" operator="greaterThanOrEqual">
      <formula>M47</formula>
    </cfRule>
  </conditionalFormatting>
  <conditionalFormatting sqref="N50:N51">
    <cfRule type="cellIs" dxfId="905" priority="22" operator="equal">
      <formula>0</formula>
    </cfRule>
    <cfRule type="cellIs" dxfId="904" priority="24" operator="greaterThanOrEqual">
      <formula>M50</formula>
    </cfRule>
    <cfRule type="cellIs" dxfId="903" priority="23" operator="lessThan">
      <formula>M50</formula>
    </cfRule>
  </conditionalFormatting>
  <conditionalFormatting sqref="N52:N53">
    <cfRule type="cellIs" dxfId="902" priority="612" operator="lessThanOrEqual">
      <formula>M52</formula>
    </cfRule>
    <cfRule type="cellIs" dxfId="901" priority="611" operator="equal">
      <formula>0</formula>
    </cfRule>
    <cfRule type="cellIs" dxfId="900" priority="613" operator="greaterThan">
      <formula>M52</formula>
    </cfRule>
  </conditionalFormatting>
  <conditionalFormatting sqref="N54">
    <cfRule type="cellIs" dxfId="899" priority="701" operator="equal">
      <formula>0</formula>
    </cfRule>
    <cfRule type="cellIs" dxfId="898" priority="702" operator="lessThan">
      <formula>$E54</formula>
    </cfRule>
    <cfRule type="cellIs" dxfId="897" priority="703" operator="greaterThanOrEqual">
      <formula>$E54</formula>
    </cfRule>
  </conditionalFormatting>
  <conditionalFormatting sqref="N55:N58">
    <cfRule type="cellIs" dxfId="896" priority="471" operator="lessThan">
      <formula>M55</formula>
    </cfRule>
    <cfRule type="cellIs" dxfId="895" priority="470" operator="equal">
      <formula>0</formula>
    </cfRule>
    <cfRule type="cellIs" dxfId="894" priority="472" operator="greaterThanOrEqual">
      <formula>M55</formula>
    </cfRule>
  </conditionalFormatting>
  <conditionalFormatting sqref="N59">
    <cfRule type="cellIs" dxfId="893" priority="693" operator="lessThan">
      <formula>M59</formula>
    </cfRule>
    <cfRule type="cellIs" dxfId="892" priority="692" operator="equal">
      <formula>0</formula>
    </cfRule>
    <cfRule type="cellIs" dxfId="891" priority="694" operator="greaterThanOrEqual">
      <formula>M59</formula>
    </cfRule>
  </conditionalFormatting>
  <conditionalFormatting sqref="N60:N63">
    <cfRule type="cellIs" dxfId="890" priority="441" operator="lessThan">
      <formula>M60</formula>
    </cfRule>
    <cfRule type="cellIs" dxfId="889" priority="442" operator="greaterThanOrEqual">
      <formula>M60</formula>
    </cfRule>
  </conditionalFormatting>
  <conditionalFormatting sqref="N60:N64">
    <cfRule type="cellIs" dxfId="888" priority="440" operator="equal">
      <formula>0</formula>
    </cfRule>
  </conditionalFormatting>
  <conditionalFormatting sqref="N64">
    <cfRule type="cellIs" dxfId="887" priority="651" operator="lessThan">
      <formula>M64</formula>
    </cfRule>
    <cfRule type="cellIs" dxfId="886" priority="652" operator="greaterThanOrEqual">
      <formula>M64</formula>
    </cfRule>
  </conditionalFormatting>
  <conditionalFormatting sqref="N65">
    <cfRule type="cellIs" dxfId="885" priority="684" operator="lessThan">
      <formula>$E65</formula>
    </cfRule>
    <cfRule type="cellIs" dxfId="884" priority="683" operator="equal">
      <formula>0</formula>
    </cfRule>
    <cfRule type="cellIs" dxfId="883" priority="685" operator="greaterThanOrEqual">
      <formula>$E65</formula>
    </cfRule>
  </conditionalFormatting>
  <conditionalFormatting sqref="N66:N69">
    <cfRule type="cellIs" dxfId="882" priority="458" operator="equal">
      <formula>0</formula>
    </cfRule>
    <cfRule type="cellIs" dxfId="881" priority="459" operator="lessThan">
      <formula>M66</formula>
    </cfRule>
    <cfRule type="cellIs" dxfId="880" priority="460" operator="greaterThanOrEqual">
      <formula>M66</formula>
    </cfRule>
  </conditionalFormatting>
  <conditionalFormatting sqref="N71">
    <cfRule type="cellIs" dxfId="879" priority="367" operator="equal">
      <formula>0</formula>
    </cfRule>
    <cfRule type="cellIs" dxfId="878" priority="368" operator="lessThan">
      <formula>M71</formula>
    </cfRule>
    <cfRule type="cellIs" dxfId="877" priority="369" operator="greaterThanOrEqual">
      <formula>M71</formula>
    </cfRule>
  </conditionalFormatting>
  <conditionalFormatting sqref="N73:N74">
    <cfRule type="cellIs" dxfId="876" priority="361" operator="equal">
      <formula>0</formula>
    </cfRule>
    <cfRule type="cellIs" dxfId="875" priority="362" operator="lessThan">
      <formula>M73</formula>
    </cfRule>
    <cfRule type="cellIs" dxfId="874" priority="363" operator="greaterThanOrEqual">
      <formula>M73</formula>
    </cfRule>
  </conditionalFormatting>
  <conditionalFormatting sqref="N75">
    <cfRule type="cellIs" dxfId="873" priority="673" operator="greaterThanOrEqual">
      <formula>$E75</formula>
    </cfRule>
    <cfRule type="cellIs" dxfId="872" priority="672" operator="lessThan">
      <formula>$E75</formula>
    </cfRule>
    <cfRule type="cellIs" dxfId="871" priority="671" operator="equal">
      <formula>0</formula>
    </cfRule>
  </conditionalFormatting>
  <conditionalFormatting sqref="N76:N79">
    <cfRule type="cellIs" dxfId="870" priority="586" operator="greaterThanOrEqual">
      <formula>M76</formula>
    </cfRule>
    <cfRule type="cellIs" dxfId="869" priority="585" operator="lessThan">
      <formula>M76</formula>
    </cfRule>
  </conditionalFormatting>
  <conditionalFormatting sqref="N76:N81">
    <cfRule type="cellIs" dxfId="868" priority="358" operator="equal">
      <formula>0</formula>
    </cfRule>
  </conditionalFormatting>
  <conditionalFormatting sqref="N80">
    <cfRule type="cellIs" dxfId="867" priority="372" operator="greaterThanOrEqual">
      <formula>M80</formula>
    </cfRule>
    <cfRule type="cellIs" dxfId="866" priority="371" operator="lessThan">
      <formula>M80</formula>
    </cfRule>
  </conditionalFormatting>
  <conditionalFormatting sqref="N81">
    <cfRule type="cellIs" dxfId="865" priority="359" operator="lessThan">
      <formula>M81</formula>
    </cfRule>
    <cfRule type="cellIs" dxfId="864" priority="360" operator="greaterThanOrEqual">
      <formula>M81</formula>
    </cfRule>
  </conditionalFormatting>
  <conditionalFormatting sqref="N82">
    <cfRule type="cellIs" dxfId="863" priority="564" operator="lessThan">
      <formula>$E82</formula>
    </cfRule>
    <cfRule type="cellIs" dxfId="862" priority="563" operator="equal">
      <formula>0</formula>
    </cfRule>
    <cfRule type="cellIs" dxfId="861" priority="565" operator="greaterThanOrEqual">
      <formula>$E82</formula>
    </cfRule>
  </conditionalFormatting>
  <conditionalFormatting sqref="N83:N86">
    <cfRule type="cellIs" dxfId="860" priority="448" operator="greaterThanOrEqual">
      <formula>M83</formula>
    </cfRule>
    <cfRule type="cellIs" dxfId="859" priority="447" operator="lessThan">
      <formula>M83</formula>
    </cfRule>
    <cfRule type="cellIs" dxfId="858" priority="446" operator="equal">
      <formula>0</formula>
    </cfRule>
  </conditionalFormatting>
  <conditionalFormatting sqref="N92">
    <cfRule type="cellIs" dxfId="857" priority="531" operator="lessThan">
      <formula>M92</formula>
    </cfRule>
    <cfRule type="cellIs" dxfId="856" priority="530" operator="equal">
      <formula>0</formula>
    </cfRule>
    <cfRule type="cellIs" dxfId="855" priority="532" operator="greaterThanOrEqual">
      <formula>M92</formula>
    </cfRule>
  </conditionalFormatting>
  <conditionalFormatting sqref="O7">
    <cfRule type="cellIs" dxfId="854" priority="144" operator="equal">
      <formula>"Meta Conseguida"</formula>
    </cfRule>
    <cfRule type="cellIs" dxfId="853" priority="143" operator="equal">
      <formula>"Introducir resultado"</formula>
    </cfRule>
    <cfRule type="cellIs" dxfId="852" priority="145" operator="equal">
      <formula>"Meta non Conseguida"</formula>
    </cfRule>
  </conditionalFormatting>
  <conditionalFormatting sqref="O8">
    <cfRule type="cellIs" dxfId="851" priority="166" operator="equal">
      <formula>"Ningunha Meta Alcanzada"</formula>
    </cfRule>
    <cfRule type="cellIs" dxfId="850" priority="164" operator="equal">
      <formula>"Meta Totalmente Alcanzada"</formula>
    </cfRule>
    <cfRule type="cellIs" dxfId="849" priority="165" operator="equal">
      <formula>"Meta Parcialmente Alcanzada"</formula>
    </cfRule>
  </conditionalFormatting>
  <conditionalFormatting sqref="O9:O10">
    <cfRule type="cellIs" dxfId="848" priority="140" operator="equal">
      <formula>"Introducir resultado"</formula>
    </cfRule>
    <cfRule type="cellIs" dxfId="847" priority="142" operator="equal">
      <formula>"Meta non Conseguida"</formula>
    </cfRule>
    <cfRule type="cellIs" dxfId="846" priority="141" operator="equal">
      <formula>"Meta Conseguida"</formula>
    </cfRule>
  </conditionalFormatting>
  <conditionalFormatting sqref="O12">
    <cfRule type="cellIs" dxfId="845" priority="155" operator="equal">
      <formula>"Meta Totalmente Alcanzada"</formula>
    </cfRule>
    <cfRule type="cellIs" dxfId="844" priority="156" operator="equal">
      <formula>"Meta Parcialmente Alcanzada"</formula>
    </cfRule>
    <cfRule type="cellIs" dxfId="843" priority="157" operator="equal">
      <formula>"Ningunha Meta Alcanzada"</formula>
    </cfRule>
  </conditionalFormatting>
  <conditionalFormatting sqref="O13:O14">
    <cfRule type="cellIs" dxfId="842" priority="136" operator="equal">
      <formula>"Meta non Conseguida"</formula>
    </cfRule>
    <cfRule type="cellIs" dxfId="841" priority="135" operator="equal">
      <formula>"Meta Conseguida"</formula>
    </cfRule>
  </conditionalFormatting>
  <conditionalFormatting sqref="O13:O15">
    <cfRule type="cellIs" dxfId="840" priority="130" operator="equal">
      <formula>"Introducir resultado"</formula>
    </cfRule>
  </conditionalFormatting>
  <conditionalFormatting sqref="O15">
    <cfRule type="cellIs" dxfId="839" priority="131" operator="equal">
      <formula>"Resultado Introducido"</formula>
    </cfRule>
    <cfRule type="cellIs" dxfId="838" priority="132" operator="equal">
      <formula>"Meta no Conseguida"</formula>
    </cfRule>
  </conditionalFormatting>
  <conditionalFormatting sqref="O16">
    <cfRule type="cellIs" dxfId="837" priority="182" operator="equal">
      <formula>"Meta Totalmente Alcanzada"</formula>
    </cfRule>
    <cfRule type="cellIs" dxfId="836" priority="184" operator="equal">
      <formula>"Ningunha Meta Alcanzada"</formula>
    </cfRule>
    <cfRule type="cellIs" dxfId="835" priority="183" operator="equal">
      <formula>"Meta Parcialmente Alcanzada"</formula>
    </cfRule>
  </conditionalFormatting>
  <conditionalFormatting sqref="O17:O18">
    <cfRule type="cellIs" dxfId="834" priority="125" operator="equal">
      <formula>"Meta Conseguida"</formula>
    </cfRule>
    <cfRule type="cellIs" dxfId="833" priority="126" operator="equal">
      <formula>"Meta non Conseguida"</formula>
    </cfRule>
    <cfRule type="cellIs" dxfId="832" priority="124" operator="equal">
      <formula>"Introducir resultado"</formula>
    </cfRule>
  </conditionalFormatting>
  <conditionalFormatting sqref="O20">
    <cfRule type="cellIs" dxfId="831" priority="150" operator="equal">
      <formula>"Meta Parcialmente Alcanzada"</formula>
    </cfRule>
    <cfRule type="cellIs" dxfId="830" priority="149" operator="equal">
      <formula>"Meta Totalmente Alcanzada"</formula>
    </cfRule>
    <cfRule type="cellIs" dxfId="829" priority="151" operator="equal">
      <formula>"Ningunha Meta Alcanzada"</formula>
    </cfRule>
  </conditionalFormatting>
  <conditionalFormatting sqref="O21:O22">
    <cfRule type="cellIs" dxfId="828" priority="120" operator="equal">
      <formula>"Meta non Conseguida"</formula>
    </cfRule>
    <cfRule type="cellIs" dxfId="827" priority="119" operator="equal">
      <formula>"Meta Conseguida"</formula>
    </cfRule>
    <cfRule type="cellIs" dxfId="826" priority="118" operator="equal">
      <formula>"Introducir resultado"</formula>
    </cfRule>
  </conditionalFormatting>
  <conditionalFormatting sqref="O24">
    <cfRule type="cellIs" dxfId="825" priority="554" operator="equal">
      <formula>"Meta Totalmente Alcanzada"</formula>
    </cfRule>
    <cfRule type="cellIs" dxfId="824" priority="555" operator="equal">
      <formula>"Meta Parcialmente Alcanzada"</formula>
    </cfRule>
    <cfRule type="cellIs" dxfId="823" priority="556" operator="equal">
      <formula>"Ningunha Meta Alcanzada"</formula>
    </cfRule>
  </conditionalFormatting>
  <conditionalFormatting sqref="O25:O30">
    <cfRule type="cellIs" dxfId="822" priority="403" operator="equal">
      <formula>"Introducir resultado"</formula>
    </cfRule>
    <cfRule type="cellIs" dxfId="821" priority="405" operator="equal">
      <formula>"Meta non Conseguida"</formula>
    </cfRule>
    <cfRule type="cellIs" dxfId="820" priority="404" operator="equal">
      <formula>"Meta Conseguida"</formula>
    </cfRule>
  </conditionalFormatting>
  <conditionalFormatting sqref="O32:O33">
    <cfRule type="cellIs" dxfId="819" priority="402" operator="equal">
      <formula>"Meta non Conseguida"</formula>
    </cfRule>
    <cfRule type="cellIs" dxfId="818" priority="401" operator="equal">
      <formula>"Meta Conseguida"</formula>
    </cfRule>
    <cfRule type="cellIs" dxfId="817" priority="400" operator="equal">
      <formula>"Introducir resultado"</formula>
    </cfRule>
  </conditionalFormatting>
  <conditionalFormatting sqref="O35:O36">
    <cfRule type="cellIs" dxfId="816" priority="409" operator="equal">
      <formula>"Introducir resultado"</formula>
    </cfRule>
    <cfRule type="cellIs" dxfId="815" priority="410" operator="equal">
      <formula>"Meta Conseguida"</formula>
    </cfRule>
    <cfRule type="cellIs" dxfId="814" priority="411" operator="equal">
      <formula>"Meta non Conseguida"</formula>
    </cfRule>
  </conditionalFormatting>
  <conditionalFormatting sqref="O37">
    <cfRule type="cellIs" dxfId="813" priority="665" operator="equal">
      <formula>"Meta Totalmente Alcanzada"</formula>
    </cfRule>
    <cfRule type="cellIs" dxfId="812" priority="666" operator="equal">
      <formula>"Meta Parcialmente Alcanzada"</formula>
    </cfRule>
    <cfRule type="cellIs" dxfId="811" priority="667" operator="equal">
      <formula>"Ningunha Meta Alcanzada"</formula>
    </cfRule>
  </conditionalFormatting>
  <conditionalFormatting sqref="O38:O40">
    <cfRule type="cellIs" dxfId="810" priority="621" operator="equal">
      <formula>"Meta Conseguida"</formula>
    </cfRule>
    <cfRule type="cellIs" dxfId="809" priority="622" operator="equal">
      <formula>"Meta non Conseguida"</formula>
    </cfRule>
  </conditionalFormatting>
  <conditionalFormatting sqref="O38:O41">
    <cfRule type="cellIs" dxfId="808" priority="614" operator="equal">
      <formula>"Introducir resultado"</formula>
    </cfRule>
  </conditionalFormatting>
  <conditionalFormatting sqref="O41">
    <cfRule type="cellIs" dxfId="807" priority="616" operator="equal">
      <formula>"Meta no Conseguida"</formula>
    </cfRule>
    <cfRule type="cellIs" dxfId="806" priority="615" operator="equal">
      <formula>"Indicador Completado"</formula>
    </cfRule>
  </conditionalFormatting>
  <conditionalFormatting sqref="O46">
    <cfRule type="cellIs" dxfId="805" priority="662" operator="equal">
      <formula>"Meta Totalmente Alcanzada"</formula>
    </cfRule>
    <cfRule type="cellIs" dxfId="804" priority="663" operator="equal">
      <formula>"Meta Parcialmente Alcanzada"</formula>
    </cfRule>
    <cfRule type="cellIs" dxfId="803" priority="664" operator="equal">
      <formula>"Ningunha Meta Alcanzada"</formula>
    </cfRule>
  </conditionalFormatting>
  <conditionalFormatting sqref="O47">
    <cfRule type="cellIs" dxfId="802" priority="718" operator="equal">
      <formula>"Meta noN Conseguida"</formula>
    </cfRule>
  </conditionalFormatting>
  <conditionalFormatting sqref="O47:O53">
    <cfRule type="cellIs" dxfId="801" priority="26" operator="equal">
      <formula>"Meta Conseguida"</formula>
    </cfRule>
    <cfRule type="cellIs" dxfId="800" priority="25" operator="equal">
      <formula>"Introducir resultado"</formula>
    </cfRule>
  </conditionalFormatting>
  <conditionalFormatting sqref="O48:O53">
    <cfRule type="cellIs" dxfId="799" priority="27" operator="equal">
      <formula>"Meta non Conseguida"</formula>
    </cfRule>
  </conditionalFormatting>
  <conditionalFormatting sqref="O54">
    <cfRule type="cellIs" dxfId="798" priority="661" operator="equal">
      <formula>"Ningunha Meta Alcanzada"</formula>
    </cfRule>
    <cfRule type="cellIs" dxfId="797" priority="660" operator="equal">
      <formula>"Meta Parcialmente Alcanzada"</formula>
    </cfRule>
    <cfRule type="cellIs" dxfId="796" priority="659" operator="equal">
      <formula>"Meta Totalmente Alcanzada"</formula>
    </cfRule>
  </conditionalFormatting>
  <conditionalFormatting sqref="O55:O58">
    <cfRule type="cellIs" dxfId="795" priority="669" operator="equal">
      <formula>"Meta Conseguida"</formula>
    </cfRule>
    <cfRule type="cellIs" dxfId="794" priority="668" operator="equal">
      <formula>"Introducir resultado"</formula>
    </cfRule>
    <cfRule type="cellIs" dxfId="793" priority="670" operator="equal">
      <formula>"Meta non Conseguida"</formula>
    </cfRule>
  </conditionalFormatting>
  <conditionalFormatting sqref="O59">
    <cfRule type="cellIs" dxfId="792" priority="695" operator="equal">
      <formula>"Meta Totalmente Alcanzada"</formula>
    </cfRule>
    <cfRule type="cellIs" dxfId="791" priority="697" operator="equal">
      <formula>"Ningunha Meta Alcanzada"</formula>
    </cfRule>
    <cfRule type="cellIs" dxfId="790" priority="696" operator="equal">
      <formula>"Meta Parcialmente Alcanzada"</formula>
    </cfRule>
  </conditionalFormatting>
  <conditionalFormatting sqref="O60:O64">
    <cfRule type="cellIs" dxfId="789" priority="394" operator="equal">
      <formula>"Introducir resultado"</formula>
    </cfRule>
    <cfRule type="cellIs" dxfId="788" priority="395" operator="equal">
      <formula>"Meta Conseguida"</formula>
    </cfRule>
    <cfRule type="cellIs" dxfId="787" priority="396" operator="equal">
      <formula>"Meta non Conseguida"</formula>
    </cfRule>
  </conditionalFormatting>
  <conditionalFormatting sqref="O65">
    <cfRule type="cellIs" dxfId="786" priority="688" operator="equal">
      <formula>"Ningunha Meta Alcanzada"</formula>
    </cfRule>
    <cfRule type="cellIs" dxfId="785" priority="687" operator="equal">
      <formula>"Meta Parcialmente Alcanzada"</formula>
    </cfRule>
    <cfRule type="cellIs" dxfId="784" priority="686" operator="equal">
      <formula>"Meta Totalmente Alcanzada"</formula>
    </cfRule>
  </conditionalFormatting>
  <conditionalFormatting sqref="O66:O69">
    <cfRule type="cellIs" dxfId="783" priority="610" operator="equal">
      <formula>"Meta non Conseguida"</formula>
    </cfRule>
    <cfRule type="cellIs" dxfId="782" priority="609" operator="equal">
      <formula>"Meta Conseguida"</formula>
    </cfRule>
  </conditionalFormatting>
  <conditionalFormatting sqref="O66:O74">
    <cfRule type="cellIs" dxfId="781" priority="379" operator="equal">
      <formula>"Introducir resultado"</formula>
    </cfRule>
  </conditionalFormatting>
  <conditionalFormatting sqref="O70">
    <cfRule type="cellIs" dxfId="780" priority="393" operator="equal">
      <formula>"Meta no Conseguida"</formula>
    </cfRule>
    <cfRule type="cellIs" dxfId="779" priority="392" operator="equal">
      <formula>"Indicador Completado"</formula>
    </cfRule>
  </conditionalFormatting>
  <conditionalFormatting sqref="O71">
    <cfRule type="cellIs" dxfId="778" priority="386" operator="equal">
      <formula>"Meta Conseguida"</formula>
    </cfRule>
    <cfRule type="cellIs" dxfId="777" priority="387" operator="equal">
      <formula>"Meta non Conseguida"</formula>
    </cfRule>
  </conditionalFormatting>
  <conditionalFormatting sqref="O72">
    <cfRule type="cellIs" dxfId="776" priority="389" operator="equal">
      <formula>"Indicador Completado"</formula>
    </cfRule>
    <cfRule type="cellIs" dxfId="775" priority="390" operator="equal">
      <formula>"Meta no Conseguida"</formula>
    </cfRule>
  </conditionalFormatting>
  <conditionalFormatting sqref="O73:O74">
    <cfRule type="cellIs" dxfId="774" priority="380" operator="equal">
      <formula>"Meta Conseguida"</formula>
    </cfRule>
    <cfRule type="cellIs" dxfId="773" priority="381" operator="equal">
      <formula>"Meta non Conseguida"</formula>
    </cfRule>
  </conditionalFormatting>
  <conditionalFormatting sqref="O75">
    <cfRule type="cellIs" dxfId="772" priority="675" operator="equal">
      <formula>"Meta Parcialmente Alcanzada"</formula>
    </cfRule>
    <cfRule type="cellIs" dxfId="771" priority="676" operator="equal">
      <formula>"Ningunha Meta Alcanzada"</formula>
    </cfRule>
    <cfRule type="cellIs" dxfId="770" priority="674" operator="equal">
      <formula>"Meta Totalmente Alcanzada"</formula>
    </cfRule>
  </conditionalFormatting>
  <conditionalFormatting sqref="O76:O81">
    <cfRule type="cellIs" dxfId="769" priority="373" operator="equal">
      <formula>"Introducir resultado"</formula>
    </cfRule>
    <cfRule type="cellIs" dxfId="768" priority="374" operator="equal">
      <formula>"Meta Conseguida"</formula>
    </cfRule>
    <cfRule type="cellIs" dxfId="767" priority="375" operator="equal">
      <formula>"Meta non Conseguida"</formula>
    </cfRule>
  </conditionalFormatting>
  <conditionalFormatting sqref="O82">
    <cfRule type="cellIs" dxfId="766" priority="567" operator="equal">
      <formula>"Meta Parcialmente Alcanzada"</formula>
    </cfRule>
    <cfRule type="cellIs" dxfId="765" priority="566" operator="equal">
      <formula>"Meta Totalmente Alcanzada"</formula>
    </cfRule>
    <cfRule type="cellIs" dxfId="764" priority="568" operator="equal">
      <formula>"Ningunha Meta Alcanzada"</formula>
    </cfRule>
  </conditionalFormatting>
  <conditionalFormatting sqref="O83:O86">
    <cfRule type="cellIs" dxfId="763" priority="562" operator="equal">
      <formula>"Meta non Conseguida"</formula>
    </cfRule>
    <cfRule type="cellIs" dxfId="762" priority="561" operator="equal">
      <formula>"Meta Conseguida"</formula>
    </cfRule>
  </conditionalFormatting>
  <conditionalFormatting sqref="O83:O88">
    <cfRule type="cellIs" dxfId="761" priority="355" operator="equal">
      <formula>"Introducir resultado"</formula>
    </cfRule>
  </conditionalFormatting>
  <conditionalFormatting sqref="O87:O88">
    <cfRule type="cellIs" dxfId="760" priority="357" operator="equal">
      <formula>"Meta no Conseguida"</formula>
    </cfRule>
    <cfRule type="cellIs" dxfId="759" priority="356" operator="equal">
      <formula>"Indicador Completado"</formula>
    </cfRule>
  </conditionalFormatting>
  <conditionalFormatting sqref="O92">
    <cfRule type="cellIs" dxfId="758" priority="527" operator="equal">
      <formula>"Meta Totalmente Alcanzada"</formula>
    </cfRule>
    <cfRule type="cellIs" dxfId="757" priority="528" operator="equal">
      <formula>"Meta Parcialmente Alcanzada"</formula>
    </cfRule>
    <cfRule type="cellIs" dxfId="756" priority="529" operator="equal">
      <formula>"Ningunha Meta Alcanzada"</formula>
    </cfRule>
  </conditionalFormatting>
  <hyperlinks>
    <hyperlink ref="D19" location="Anexos!F2" display="Anexos!F2" xr:uid="{00000000-0004-0000-0400-000000000000}"/>
    <hyperlink ref="D30" location="Anexos!Q2" display="Anexos!Q2" xr:uid="{00000000-0004-0000-0400-000001000000}"/>
    <hyperlink ref="D34" location="Anexos!Q2" display="Anexos!Q2" xr:uid="{00000000-0004-0000-0400-000002000000}"/>
  </hyperlinks>
  <pageMargins left="0.70866141732283505" right="0.70866141732283505" top="0.74803149606299202" bottom="0.74803149606299202" header="0.31496062992126" footer="0.31496062992126"/>
  <pageSetup paperSize="9" scale="36"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BI88"/>
  <sheetViews>
    <sheetView zoomScale="85" zoomScaleNormal="85" workbookViewId="0">
      <pane ySplit="5" topLeftCell="A6" activePane="bottomLeft" state="frozen"/>
      <selection pane="bottomLeft" activeCell="G29" sqref="G29"/>
    </sheetView>
  </sheetViews>
  <sheetFormatPr baseColWidth="10" defaultColWidth="11.42578125" defaultRowHeight="15"/>
  <cols>
    <col min="1" max="1" width="8.85546875" style="3" customWidth="1"/>
    <col min="2" max="2" width="41.28515625" style="1" customWidth="1"/>
    <col min="3" max="3" width="46.7109375" style="1" customWidth="1"/>
    <col min="4" max="4" width="13.42578125" style="2" customWidth="1"/>
    <col min="5" max="5" width="9" style="3" bestFit="1" customWidth="1"/>
    <col min="6" max="8" width="16" style="3" customWidth="1"/>
    <col min="9" max="9" width="2.28515625" style="2" customWidth="1"/>
    <col min="10" max="10" width="12.85546875" style="2" customWidth="1"/>
    <col min="11" max="11" width="9" style="2" bestFit="1" customWidth="1"/>
    <col min="12" max="14" width="16" style="2" customWidth="1"/>
    <col min="15" max="15" width="1.7109375" style="2" customWidth="1"/>
    <col min="16" max="16" width="12.85546875" style="2" customWidth="1"/>
    <col min="17" max="17" width="9" style="2" bestFit="1" customWidth="1"/>
    <col min="18" max="20" width="16" style="2" customWidth="1"/>
    <col min="21" max="26" width="11.42578125" style="2" customWidth="1"/>
    <col min="27" max="27" width="13.5703125" style="2" customWidth="1"/>
    <col min="28" max="28" width="17.140625" style="2" customWidth="1"/>
    <col min="29" max="29" width="14.5703125" style="2" customWidth="1"/>
    <col min="30" max="35" width="11.42578125" customWidth="1"/>
    <col min="36" max="51" width="11.42578125" style="2" customWidth="1"/>
    <col min="52" max="52" width="11.42578125" style="2"/>
    <col min="53" max="55" width="15.28515625" style="2" customWidth="1"/>
    <col min="57" max="59" width="15.85546875" customWidth="1"/>
    <col min="62" max="16384" width="11.42578125" style="2"/>
  </cols>
  <sheetData>
    <row r="1" spans="1:61" s="60" customFormat="1" ht="37.5" customHeight="1" thickBot="1">
      <c r="A1" s="573" t="s">
        <v>238</v>
      </c>
      <c r="B1" s="574"/>
      <c r="C1" s="575"/>
      <c r="D1" s="582" t="s">
        <v>197</v>
      </c>
      <c r="E1" s="583"/>
      <c r="F1" s="288">
        <f>+GXeo!$F$11+Centro!$F$6</f>
        <v>54</v>
      </c>
      <c r="G1" s="289">
        <f>+MArqueo!$J$11+Centro!$J$6</f>
        <v>0</v>
      </c>
      <c r="H1" s="290">
        <f>+MValor!$F$11+Centro!$F$6</f>
        <v>52</v>
      </c>
      <c r="J1" s="582" t="s">
        <v>197</v>
      </c>
      <c r="K1" s="583"/>
      <c r="L1" s="288">
        <f>+GXeo!$J$11+Centro!$J$6</f>
        <v>0</v>
      </c>
      <c r="M1" s="289">
        <f>+MArqueo!$J$11+Centro!$J$6</f>
        <v>0</v>
      </c>
      <c r="N1" s="290">
        <f>+MValor!$J$11+Centro!$J$6</f>
        <v>0</v>
      </c>
      <c r="P1" s="582" t="s">
        <v>197</v>
      </c>
      <c r="Q1" s="583"/>
      <c r="R1" s="288">
        <f>+GXeo!N$11+Centro!N$6</f>
        <v>0</v>
      </c>
      <c r="S1" s="289">
        <f>+MArqueo!N$11+Centro!N$6</f>
        <v>0</v>
      </c>
      <c r="T1" s="290">
        <f>+MValor!N$11+Centro!N$6</f>
        <v>0</v>
      </c>
      <c r="AD1"/>
      <c r="AE1"/>
      <c r="AF1"/>
      <c r="AG1"/>
      <c r="AH1"/>
      <c r="AI1"/>
      <c r="BD1"/>
      <c r="BE1" s="365"/>
      <c r="BF1" s="365"/>
      <c r="BG1" s="365"/>
      <c r="BH1"/>
      <c r="BI1"/>
    </row>
    <row r="2" spans="1:61" s="1" customFormat="1" ht="35.25" customHeight="1" thickBot="1">
      <c r="A2" s="579" t="s">
        <v>159</v>
      </c>
      <c r="B2" s="580"/>
      <c r="C2" s="581"/>
      <c r="D2" s="584" t="s">
        <v>350</v>
      </c>
      <c r="E2" s="585"/>
      <c r="F2" s="291">
        <f>IFERROR((GXeo!$F$11+Centro!$F$6)/(GXeo!$E$11+Centro!$E$6),0)</f>
        <v>0.78260869565217395</v>
      </c>
      <c r="G2" s="292">
        <f>IFERROR( (MArqueo!$J$11+Centro!$J$6)/(MArqueo!$I$11+Centro!$I$6),0)</f>
        <v>0</v>
      </c>
      <c r="H2" s="293">
        <f>IFERROR((MValor!$F$11+Centro!$F$6)/(MValor!$E$11+Centro!$E$6),0)</f>
        <v>0.73239436619718312</v>
      </c>
      <c r="J2" s="584" t="s">
        <v>350</v>
      </c>
      <c r="K2" s="585"/>
      <c r="L2" s="291">
        <f>IFERROR( (GXeo!$J$11+Centro!$J$6)/(GXeo!$I$11+Centro!$I$6),0)</f>
        <v>0</v>
      </c>
      <c r="M2" s="292">
        <f>IFERROR( (MArqueo!$J$11+Centro!$J$6)/(MArqueo!$I$11+Centro!$I$6),0)</f>
        <v>0</v>
      </c>
      <c r="N2" s="293">
        <f>IFERROR( (MValor!$J$11+Centro!$J$6)/(MValor!$I$11+Centro!$I$6),0)</f>
        <v>0</v>
      </c>
      <c r="P2" s="584" t="s">
        <v>350</v>
      </c>
      <c r="Q2" s="585"/>
      <c r="R2" s="291">
        <f>IFERROR((GXeo!N$11+Centro!N$6)/(GXeo!M$11+Centro!M$6),0)</f>
        <v>0</v>
      </c>
      <c r="S2" s="292">
        <f>IFERROR((MArqueo!N$11+Centro!N$6)/(MArqueo!M$11+Centro!M$6),0)</f>
        <v>0</v>
      </c>
      <c r="T2" s="293">
        <f>IFERROR((MValor!N$11+Centro!N$6)/(MValor!M$11+Centro!M$6),0)</f>
        <v>0</v>
      </c>
      <c r="AD2"/>
      <c r="AE2"/>
      <c r="AF2"/>
      <c r="AG2"/>
      <c r="AH2"/>
      <c r="AI2"/>
      <c r="BD2"/>
      <c r="BE2" s="366"/>
      <c r="BF2" s="366"/>
      <c r="BG2" s="366"/>
      <c r="BH2"/>
      <c r="BI2"/>
    </row>
    <row r="3" spans="1:61" s="1" customFormat="1" ht="6" customHeight="1" thickBot="1">
      <c r="A3" s="64"/>
      <c r="B3" s="64"/>
      <c r="C3" s="64"/>
      <c r="E3" s="24"/>
      <c r="F3" s="24"/>
      <c r="G3" s="24"/>
      <c r="H3" s="24"/>
      <c r="J3" s="24"/>
      <c r="K3" s="24"/>
      <c r="L3" s="24"/>
      <c r="M3" s="24"/>
      <c r="P3" s="24"/>
      <c r="Q3" s="24"/>
      <c r="R3" s="24"/>
      <c r="S3" s="24"/>
      <c r="AD3"/>
      <c r="AE3"/>
      <c r="AF3"/>
      <c r="AG3"/>
      <c r="AH3"/>
      <c r="AI3"/>
      <c r="BD3"/>
      <c r="BE3" s="367"/>
      <c r="BF3" s="367"/>
      <c r="BG3" s="367"/>
      <c r="BH3"/>
      <c r="BI3"/>
    </row>
    <row r="4" spans="1:61" ht="36.75" customHeight="1" thickBot="1">
      <c r="A4" s="564" t="s">
        <v>157</v>
      </c>
      <c r="B4" s="572"/>
      <c r="C4" s="61" t="s">
        <v>100</v>
      </c>
      <c r="D4" s="573" t="str">
        <f>+Centro!E4</f>
        <v>Curso 2023-2024</v>
      </c>
      <c r="E4" s="574"/>
      <c r="F4" s="574"/>
      <c r="G4" s="574"/>
      <c r="H4" s="575"/>
      <c r="J4" s="573" t="str">
        <f>+Centro!I4</f>
        <v>Curso X+1</v>
      </c>
      <c r="K4" s="574"/>
      <c r="L4" s="574"/>
      <c r="M4" s="574"/>
      <c r="N4" s="575"/>
      <c r="P4" s="573" t="str">
        <f>+Centro!M4</f>
        <v>Curso X+2</v>
      </c>
      <c r="Q4" s="574"/>
      <c r="R4" s="574"/>
      <c r="S4" s="574"/>
      <c r="T4" s="575"/>
      <c r="BE4" s="368"/>
      <c r="BF4" s="368"/>
      <c r="BG4" s="368"/>
    </row>
    <row r="5" spans="1:61" ht="48" thickBot="1">
      <c r="A5" s="230" t="s">
        <v>158</v>
      </c>
      <c r="B5" s="230" t="s">
        <v>91</v>
      </c>
      <c r="C5" s="230" t="s">
        <v>101</v>
      </c>
      <c r="D5" s="111" t="s">
        <v>198</v>
      </c>
      <c r="E5" s="231" t="s">
        <v>163</v>
      </c>
      <c r="F5" s="156" t="s">
        <v>249</v>
      </c>
      <c r="G5" s="156" t="s">
        <v>248</v>
      </c>
      <c r="H5" s="156" t="s">
        <v>247</v>
      </c>
      <c r="I5" s="111"/>
      <c r="J5" s="111" t="s">
        <v>198</v>
      </c>
      <c r="K5" s="231" t="s">
        <v>163</v>
      </c>
      <c r="L5" s="156" t="s">
        <v>249</v>
      </c>
      <c r="M5" s="156" t="s">
        <v>248</v>
      </c>
      <c r="N5" s="377" t="s">
        <v>247</v>
      </c>
      <c r="P5" s="111" t="s">
        <v>198</v>
      </c>
      <c r="Q5" s="231" t="s">
        <v>163</v>
      </c>
      <c r="R5" s="156" t="s">
        <v>249</v>
      </c>
      <c r="S5" s="156" t="s">
        <v>248</v>
      </c>
      <c r="T5" s="377" t="s">
        <v>247</v>
      </c>
      <c r="AA5" s="156" t="s">
        <v>249</v>
      </c>
      <c r="AB5" s="156" t="s">
        <v>248</v>
      </c>
      <c r="AC5" s="156" t="s">
        <v>247</v>
      </c>
      <c r="BA5" s="156" t="s">
        <v>249</v>
      </c>
      <c r="BB5" s="156" t="s">
        <v>248</v>
      </c>
      <c r="BC5" s="156" t="s">
        <v>247</v>
      </c>
      <c r="BE5" s="156" t="s">
        <v>249</v>
      </c>
      <c r="BF5" s="156" t="s">
        <v>248</v>
      </c>
      <c r="BG5" s="156" t="s">
        <v>247</v>
      </c>
    </row>
    <row r="6" spans="1:61" s="52" customFormat="1" ht="18.75" customHeight="1">
      <c r="A6" s="30" t="s">
        <v>0</v>
      </c>
      <c r="B6" s="31"/>
      <c r="C6" s="31"/>
      <c r="D6" s="34"/>
      <c r="E6" s="32"/>
      <c r="F6" s="32"/>
      <c r="G6" s="32"/>
      <c r="H6" s="32"/>
      <c r="J6" s="32"/>
      <c r="K6" s="32"/>
      <c r="L6" s="32"/>
      <c r="M6" s="32"/>
      <c r="N6" s="32"/>
      <c r="P6" s="32"/>
      <c r="Q6" s="32"/>
      <c r="R6" s="32"/>
      <c r="S6" s="32"/>
      <c r="T6" s="32"/>
      <c r="AA6" s="261"/>
      <c r="AB6" s="262"/>
      <c r="AC6" s="262"/>
      <c r="AD6"/>
      <c r="AE6"/>
      <c r="AF6"/>
      <c r="AG6"/>
      <c r="AH6"/>
      <c r="AI6"/>
      <c r="BA6" s="261"/>
      <c r="BB6" s="261"/>
      <c r="BC6" s="261"/>
      <c r="BD6"/>
      <c r="BE6" s="261"/>
      <c r="BF6" s="261"/>
      <c r="BG6" s="261"/>
      <c r="BH6"/>
      <c r="BI6"/>
    </row>
    <row r="7" spans="1:61" ht="30" customHeight="1">
      <c r="A7" s="297" t="s">
        <v>181</v>
      </c>
      <c r="B7" s="298" t="s">
        <v>273</v>
      </c>
      <c r="C7" s="299" t="s">
        <v>302</v>
      </c>
      <c r="D7" s="294">
        <f t="shared" ref="D7:D14" si="0">+AVERAGE(AA7:AC7)</f>
        <v>0.33333333333333331</v>
      </c>
      <c r="E7" s="112" t="s">
        <v>180</v>
      </c>
      <c r="F7" s="165" t="str">
        <f>+IF(GXeo!$G$7="Meta Conseguida","OK","NO OK")</f>
        <v>OK</v>
      </c>
      <c r="G7" s="165" t="str">
        <f>+IF(MArqueo!$G$7="Meta Conseguida","OK","NO OK")</f>
        <v>NO OK</v>
      </c>
      <c r="H7" s="165" t="str">
        <f>+IF(MValor!$G$7="Meta Conseguida","OK","NO OK")</f>
        <v>NO OK</v>
      </c>
      <c r="J7" s="281">
        <f t="shared" ref="J7:J14" si="1">+AVERAGE(BA7:BC7)</f>
        <v>0</v>
      </c>
      <c r="K7" s="112" t="s">
        <v>180</v>
      </c>
      <c r="L7" s="165" t="str">
        <f>+IF(GXeo!$K$7="Meta Conseguida","OK","NO OK")</f>
        <v>NO OK</v>
      </c>
      <c r="M7" s="165" t="str">
        <f>+IF(MArqueo!$K$7="Meta Conseguida","OK","NO OK")</f>
        <v>NO OK</v>
      </c>
      <c r="N7" s="165" t="str">
        <f>+IF(MValor!$K$7="Meta Conseguida","OK","NO OK")</f>
        <v>NO OK</v>
      </c>
      <c r="P7" s="281">
        <f>+AVERAGE(BE7:BG7)</f>
        <v>0</v>
      </c>
      <c r="Q7" s="112" t="s">
        <v>180</v>
      </c>
      <c r="R7" s="165" t="str">
        <f>+IF(GXeo!O$7="Meta Conseguida","OK","NO OK")</f>
        <v>NO OK</v>
      </c>
      <c r="S7" s="165" t="str">
        <f>+IF(MArqueo!O$7="Meta Conseguida","OK","NO OK")</f>
        <v>NO OK</v>
      </c>
      <c r="T7" s="165" t="str">
        <f>+IF(MValor!O$7="Meta Conseguida","OK","NO OK")</f>
        <v>NO OK</v>
      </c>
      <c r="AA7" s="263">
        <f>+IF(F7="NO OK",0,1)</f>
        <v>1</v>
      </c>
      <c r="AB7" s="263">
        <f t="shared" ref="AB7:AC7" si="2">+IF(G7="NO OK",0,1)</f>
        <v>0</v>
      </c>
      <c r="AC7" s="263">
        <f t="shared" si="2"/>
        <v>0</v>
      </c>
      <c r="BA7" s="263">
        <f>+IF(L7="NO OK",0,1)</f>
        <v>0</v>
      </c>
      <c r="BB7" s="263">
        <f t="shared" ref="BB7:BC7" si="3">+IF(M7="NO OK",0,1)</f>
        <v>0</v>
      </c>
      <c r="BC7" s="263">
        <f t="shared" si="3"/>
        <v>0</v>
      </c>
      <c r="BE7" s="369">
        <f>+IF(R7="NO OK",0,1)</f>
        <v>0</v>
      </c>
      <c r="BF7" s="369">
        <f t="shared" ref="BF7:BG7" si="4">+IF(S7="NO OK",0,1)</f>
        <v>0</v>
      </c>
      <c r="BG7" s="369">
        <f t="shared" si="4"/>
        <v>0</v>
      </c>
    </row>
    <row r="8" spans="1:61" ht="30" customHeight="1">
      <c r="A8" s="300" t="s">
        <v>3</v>
      </c>
      <c r="B8" s="301" t="s">
        <v>78</v>
      </c>
      <c r="C8" s="302" t="s">
        <v>4</v>
      </c>
      <c r="D8" s="295">
        <f t="shared" si="0"/>
        <v>1</v>
      </c>
      <c r="E8" s="113" t="s">
        <v>180</v>
      </c>
      <c r="F8" s="166" t="str">
        <f>+IFERROR(IF(GXeo!$F$8/GXeo!$E$8=1,"OK",IF(GXeo!$F$8=0,"NO OK","PARCIAL")),"NO OK")</f>
        <v>OK</v>
      </c>
      <c r="G8" s="166" t="str">
        <f>+IFERROR(IF(MArqueo!$F$8/MArqueo!$E$8=1,"OK",IF(MArqueo!$F$8=0,"NO OK","PARCIAL")),"NO OK")</f>
        <v>OK</v>
      </c>
      <c r="H8" s="166" t="str">
        <f>+IFERROR(IF(MValor!$F$8/MValor!$E$8=1,"OK",IF(MValor!$F$8=0,"NO OK","PARCIAL")),"NO OK")</f>
        <v>OK</v>
      </c>
      <c r="J8" s="282">
        <f t="shared" si="1"/>
        <v>0</v>
      </c>
      <c r="K8" s="113" t="s">
        <v>180</v>
      </c>
      <c r="L8" s="166" t="str">
        <f>+IFERROR(IF(GXeo!$J$8/GXeo!$I$8=1,"OK",IF(GXeo!$J$8=0,"NO OK","PARCIAL")),"NO OK")</f>
        <v>NO OK</v>
      </c>
      <c r="M8" s="166" t="str">
        <f>+IFERROR(IF(MArqueo!$J$8/MArqueo!$I$8=1,"OK",IF(MArqueo!$J$8=0,"NO OK","PARCIAL")),"NO OK")</f>
        <v>NO OK</v>
      </c>
      <c r="N8" s="166" t="str">
        <f>+IFERROR(IF(MValor!$J$8/MValor!$I$8=1,"OK",IF(MValor!$J$8=0,"NO OK","PARCIAL")),"NO OK")</f>
        <v>NO OK</v>
      </c>
      <c r="P8" s="282">
        <f t="shared" ref="P8:P14" si="5">+AVERAGE(BE8:BG8)</f>
        <v>0</v>
      </c>
      <c r="Q8" s="113" t="s">
        <v>180</v>
      </c>
      <c r="R8" s="166" t="str">
        <f>+IFERROR(IF(GXeo!N$8/GXeo!M$8=1,"OK",IF(GXeo!N$8=0,"NO OK","PARCIAL")),"NO OK")</f>
        <v>NO OK</v>
      </c>
      <c r="S8" s="166" t="str">
        <f>+IFERROR(IF(MArqueo!N$8/MArqueo!M$8=1,"OK",IF(MArqueo!N$8=0,"NO OK","PARCIAL")),"NO OK")</f>
        <v>NO OK</v>
      </c>
      <c r="T8" s="166" t="str">
        <f>+IFERROR(IF(MValor!N$8/MValor!M$8=1,"OK",IF(MValor!N$8=0,"NO OK","PARCIAL")),"NO OK")</f>
        <v>NO OK</v>
      </c>
      <c r="AA8" s="264">
        <f>+IFERROR(GXeo!$F$8/GXeo!$E$8,0)</f>
        <v>1</v>
      </c>
      <c r="AB8" s="265">
        <f>+IFERROR(MArqueo!$F$8/MArqueo!$E$8,0)</f>
        <v>1</v>
      </c>
      <c r="AC8" s="265">
        <f>+IFERROR(MValor!$F$8/MValor!$E$8,0)</f>
        <v>1</v>
      </c>
      <c r="BA8" s="265">
        <f>+IFERROR(GXeo!$J$8/GXeo!$I$8,0)</f>
        <v>0</v>
      </c>
      <c r="BB8" s="265">
        <f>+IFERROR(MArqueo!$J$8/MArqueo!$I$8,0)</f>
        <v>0</v>
      </c>
      <c r="BC8" s="265">
        <f>+IFERROR(MValor!$J$8/MValor!$I$8,0)</f>
        <v>0</v>
      </c>
      <c r="BE8" s="370">
        <f>+IFERROR(GXeo!N$8/GXeo!M$8,0)</f>
        <v>0</v>
      </c>
      <c r="BF8" s="370">
        <f>+IFERROR(MArqueo!N$8/MArqueo!M$8,0)</f>
        <v>0</v>
      </c>
      <c r="BG8" s="370">
        <f>+IFERROR(MValor!N$8/MValor!M$8,0)</f>
        <v>0</v>
      </c>
    </row>
    <row r="9" spans="1:61" ht="39" customHeight="1">
      <c r="A9" s="300" t="s">
        <v>5</v>
      </c>
      <c r="B9" s="301" t="s">
        <v>75</v>
      </c>
      <c r="C9" s="302" t="s">
        <v>160</v>
      </c>
      <c r="D9" s="295">
        <f t="shared" si="0"/>
        <v>0.74779940240652509</v>
      </c>
      <c r="E9" s="113" t="s">
        <v>180</v>
      </c>
      <c r="F9" s="166" t="str">
        <f>+IFERROR(IF(GXeo!$F$11/GXeo!$E$11=1,"OK",IF(GXeo!$F$11=0,"NO OK","PARCIAL")),"NO OK")</f>
        <v>PARCIAL</v>
      </c>
      <c r="G9" s="166" t="str">
        <f>+IFERROR(IF(MArqueo!$F$11/MArqueo!$E$11=1,"OK",IF(MArqueo!$F$11=0,"NO OK","PARCIAL")),"NO OK")</f>
        <v>PARCIAL</v>
      </c>
      <c r="H9" s="166" t="str">
        <f>+IFERROR(IF(MValor!$F$11/MValor!$E$11=1,"OK",IF(MValor!$F$11=0,"NO OK","PARCIAL")),"NO OK")</f>
        <v>PARCIAL</v>
      </c>
      <c r="J9" s="282">
        <f t="shared" si="1"/>
        <v>0</v>
      </c>
      <c r="K9" s="113" t="s">
        <v>180</v>
      </c>
      <c r="L9" s="166" t="str">
        <f>+IFERROR(IF(GXeo!$J$11/GXeo!$I$11=1,"OK",IF(GXeo!$J$11=0,"NO OK","PARCIAL")),"NO OK")</f>
        <v>NO OK</v>
      </c>
      <c r="M9" s="166" t="str">
        <f>+IFERROR(IF(MArqueo!$J$11/MArqueo!$I$11=1,"OK",IF(MArqueo!$J$11=0,"NO OK","PARCIAL")),"NO OK")</f>
        <v>NO OK</v>
      </c>
      <c r="N9" s="166" t="str">
        <f>+IFERROR(IF(MValor!$J$11/MValor!$I$11=1,"OK",IF(MValor!$J$11=0,"NO OK","PARCIAL")),"NO OK")</f>
        <v>NO OK</v>
      </c>
      <c r="P9" s="282">
        <f t="shared" si="5"/>
        <v>0</v>
      </c>
      <c r="Q9" s="113" t="s">
        <v>180</v>
      </c>
      <c r="R9" s="166" t="str">
        <f>+IFERROR(IF(GXeo!N$11/GXeo!M$11=1,"OK",IF(GXeo!N$11=0,"NO OK","PARCIAL")),"NO OK")</f>
        <v>NO OK</v>
      </c>
      <c r="S9" s="166" t="str">
        <f>+IFERROR(IF(MArqueo!N$11/MArqueo!M$11=1,"OK",IF(MArqueo!N$11=0,"NO OK","PARCIAL")),"NO OK")</f>
        <v>NO OK</v>
      </c>
      <c r="T9" s="166" t="str">
        <f>+IFERROR(IF(MValor!N$11/MValor!M$11=1,"OK",IF(MValor!N$11=0,"NO OK","PARCIAL")),"NO OK")</f>
        <v>NO OK</v>
      </c>
      <c r="AA9" s="264">
        <f>+IFERROR(GXeo!$F$11/GXeo!$E$11,0)</f>
        <v>0.77049180327868849</v>
      </c>
      <c r="AB9" s="265">
        <f>+IFERROR(MArqueo!$F$11/MArqueo!$E$11,0)</f>
        <v>0.75862068965517238</v>
      </c>
      <c r="AC9" s="265">
        <f>+IFERROR(MValor!$F$11/MValor!$E$11,0)</f>
        <v>0.7142857142857143</v>
      </c>
      <c r="BA9" s="265">
        <f>+IFERROR(GXeo!$J$11/GXeo!$I$11,0)</f>
        <v>0</v>
      </c>
      <c r="BB9" s="265">
        <f>+IFERROR(MArqueo!$J$11/MArqueo!$I$11,0)</f>
        <v>0</v>
      </c>
      <c r="BC9" s="265">
        <f>+IFERROR(MValor!$J$11/MValor!$I$11,0)</f>
        <v>0</v>
      </c>
      <c r="BE9" s="370">
        <f>+IFERROR(GXeo!N$11/GXeo!M$11,0)</f>
        <v>0</v>
      </c>
      <c r="BF9" s="370">
        <f>+IFERROR(MArqueo!N$11/MArqueo!M$11,0)</f>
        <v>0</v>
      </c>
      <c r="BG9" s="370">
        <f>+IFERROR(MValor!N$11/MValor!M$11,0)</f>
        <v>0</v>
      </c>
    </row>
    <row r="10" spans="1:61" ht="30" customHeight="1">
      <c r="A10" s="300" t="s">
        <v>72</v>
      </c>
      <c r="B10" s="301" t="s">
        <v>336</v>
      </c>
      <c r="C10" s="302" t="s">
        <v>7</v>
      </c>
      <c r="D10" s="295">
        <f t="shared" si="0"/>
        <v>0.83333333333333337</v>
      </c>
      <c r="E10" s="113" t="s">
        <v>180</v>
      </c>
      <c r="F10" s="166" t="str">
        <f>+IFERROR(IF(GXeo!$F$12/GXeo!$E$12=1,"OK",IF(GXeo!$F$12=0,"NO OK","PARCIAL")),"NO OK")</f>
        <v>OK</v>
      </c>
      <c r="G10" s="166" t="str">
        <f>+IFERROR(IF(MArqueo!$F$12/MArqueo!$E$12=1,"OK",IF(MArqueo!$F$12=0,"NO OK","PARCIAL")),"NO OK")</f>
        <v>PARCIAL</v>
      </c>
      <c r="H10" s="166" t="str">
        <f>+IFERROR(IF(MValor!$F$12/MValor!$E$12=1,"OK",IF(MValor!$F$12=0,"NO OK","PARCIAL")),"NO OK")</f>
        <v>OK</v>
      </c>
      <c r="J10" s="282">
        <f t="shared" si="1"/>
        <v>0</v>
      </c>
      <c r="K10" s="113" t="s">
        <v>180</v>
      </c>
      <c r="L10" s="166" t="str">
        <f>+IFERROR(IF(GXeo!$J$12/GXeo!$I$12=1,"OK",IF(GXeo!$J$12=0,"NO OK","PARCIAL")),"NO OK")</f>
        <v>NO OK</v>
      </c>
      <c r="M10" s="166" t="str">
        <f>+IFERROR(IF(MArqueo!$J$12/MArqueo!$I$12=1,"OK",IF(MArqueo!$J$12=0,"NO OK","PARCIAL")),"NO OK")</f>
        <v>NO OK</v>
      </c>
      <c r="N10" s="166" t="str">
        <f>+IFERROR(IF(MValor!$J$12/MValor!$I$12=1,"OK",IF(MValor!$J$12=0,"NO OK","PARCIAL")),"NO OK")</f>
        <v>NO OK</v>
      </c>
      <c r="P10" s="282">
        <f t="shared" si="5"/>
        <v>0</v>
      </c>
      <c r="Q10" s="113" t="s">
        <v>180</v>
      </c>
      <c r="R10" s="166" t="str">
        <f>+IFERROR(IF(GXeo!N$12/GXeo!M$12=1,"OK",IF(GXeo!N$12=0,"NO OK","PARCIAL")),"NO OK")</f>
        <v>NO OK</v>
      </c>
      <c r="S10" s="166" t="str">
        <f>+IFERROR(IF(MArqueo!N$12/MArqueo!M$12=1,"OK",IF(MArqueo!N$12=0,"NO OK","PARCIAL")),"NO OK")</f>
        <v>NO OK</v>
      </c>
      <c r="T10" s="166" t="str">
        <f>+IFERROR(IF(MValor!N$12/MValor!M$12=1,"OK",IF(MValor!N$12=0,"NO OK","PARCIAL")),"NO OK")</f>
        <v>NO OK</v>
      </c>
      <c r="AA10" s="264">
        <f>+IFERROR(GXeo!$F$12/GXeo!$E$12,0)</f>
        <v>1</v>
      </c>
      <c r="AB10" s="265">
        <f>+IFERROR(MArqueo!$F$12/MArqueo!$E$12,0)</f>
        <v>0.5</v>
      </c>
      <c r="AC10" s="265">
        <f>+IFERROR(MValor!$F$12/MValor!$E$12,0)</f>
        <v>1</v>
      </c>
      <c r="BA10" s="265">
        <f>+IFERROR(GXeo!$J$12/GXeo!$I$12,0)</f>
        <v>0</v>
      </c>
      <c r="BB10" s="265">
        <f>+IFERROR(MArqueo!$J$12/MArqueo!$I$12,0)</f>
        <v>0</v>
      </c>
      <c r="BC10" s="265">
        <f>+IFERROR(MValor!$J$12/MValor!$I$12,0)</f>
        <v>0</v>
      </c>
      <c r="BE10" s="370">
        <f>+IFERROR(GXeo!N$12/GXeo!M$12,0)</f>
        <v>0</v>
      </c>
      <c r="BF10" s="370">
        <f>+IFERROR(MArqueo!N$12/MArqueo!M$12,0)</f>
        <v>0</v>
      </c>
      <c r="BG10" s="370">
        <f>+IFERROR(MValor!N$12/MValor!M$12,0)</f>
        <v>0</v>
      </c>
    </row>
    <row r="11" spans="1:61" ht="30" customHeight="1">
      <c r="A11" s="300" t="s">
        <v>8</v>
      </c>
      <c r="B11" s="301" t="s">
        <v>117</v>
      </c>
      <c r="C11" s="302" t="s">
        <v>7</v>
      </c>
      <c r="D11" s="295">
        <f t="shared" si="0"/>
        <v>1</v>
      </c>
      <c r="E11" s="113" t="s">
        <v>180</v>
      </c>
      <c r="F11" s="166" t="str">
        <f>+IFERROR(IF(GXeo!$F$16/GXeo!$E$16=1,"OK",IF(GXeo!$F$16=0,"NO OK","PARCIAL")),"NO OK")</f>
        <v>OK</v>
      </c>
      <c r="G11" s="166" t="str">
        <f>+IFERROR(IF(MArqueo!$F$16/MArqueo!$E$16=1,"OK",IF(MArqueo!$F$16=0,"NO OK","PARCIAL")),"NO OK")</f>
        <v>OK</v>
      </c>
      <c r="H11" s="166" t="str">
        <f>+IFERROR(IF(MValor!$F$16/MValor!$E$16=1,"OK",IF(MValor!$F$16=0,"NO OK","PARCIAL")),"NO OK")</f>
        <v>OK</v>
      </c>
      <c r="J11" s="282">
        <f t="shared" si="1"/>
        <v>0</v>
      </c>
      <c r="K11" s="113" t="s">
        <v>180</v>
      </c>
      <c r="L11" s="166" t="str">
        <f>+IFERROR(IF(GXeo!$J$16/GXeo!$I$16=1,"OK",IF(GXeo!$J$16=0,"NO OK","PARCIAL")),"NO OK")</f>
        <v>NO OK</v>
      </c>
      <c r="M11" s="166" t="str">
        <f>+IFERROR(IF(MArqueo!$J$16/MArqueo!$I$16=1,"OK",IF(MArqueo!$J$16=0,"NO OK","PARCIAL")),"NO OK")</f>
        <v>NO OK</v>
      </c>
      <c r="N11" s="166" t="str">
        <f>+IFERROR(IF(MValor!$J$16/MValor!$I$16=1,"OK",IF(MValor!$J$16=0,"NO OK","PARCIAL")),"NO OK")</f>
        <v>NO OK</v>
      </c>
      <c r="P11" s="282">
        <f t="shared" si="5"/>
        <v>0</v>
      </c>
      <c r="Q11" s="113" t="s">
        <v>180</v>
      </c>
      <c r="R11" s="166" t="str">
        <f>+IFERROR(IF(GXeo!N$16/GXeo!M$16=1,"OK",IF(GXeo!N$16=0,"NO OK","PARCIAL")),"NO OK")</f>
        <v>NO OK</v>
      </c>
      <c r="S11" s="166" t="str">
        <f>+IFERROR(IF(MArqueo!N$16/MArqueo!M$16=1,"OK",IF(MArqueo!N$16=0,"NO OK","PARCIAL")),"NO OK")</f>
        <v>NO OK</v>
      </c>
      <c r="T11" s="166" t="str">
        <f>+IFERROR(IF(MValor!N$16/MValor!M$16=1,"OK",IF(MValor!N$16=0,"NO OK","PARCIAL")),"NO OK")</f>
        <v>NO OK</v>
      </c>
      <c r="AA11" s="264">
        <f>+IFERROR(GXeo!$F$16/GXeo!$E$16,0)</f>
        <v>1</v>
      </c>
      <c r="AB11" s="265">
        <f>+IFERROR(MArqueo!$F$16/MArqueo!$E$16,0)</f>
        <v>1</v>
      </c>
      <c r="AC11" s="265">
        <f>+IFERROR(MValor!$F$16/MValor!$E$16,0)</f>
        <v>1</v>
      </c>
      <c r="BA11" s="265">
        <f>+IFERROR(GXeo!$J$16/GXeo!$I$16,0)</f>
        <v>0</v>
      </c>
      <c r="BB11" s="265">
        <f>+IFERROR(MArqueo!$J$16/MArqueo!$I$16,0)</f>
        <v>0</v>
      </c>
      <c r="BC11" s="265">
        <f>+IFERROR(MValor!$J$16/MValor!$I$16,0)</f>
        <v>0</v>
      </c>
      <c r="BE11" s="370">
        <f>+IFERROR(GXeo!N$16/GXeo!M16,0)</f>
        <v>0</v>
      </c>
      <c r="BF11" s="370">
        <f>+IFERROR(MArqueo!N$16/MArqueo!M16,0)</f>
        <v>0</v>
      </c>
      <c r="BG11" s="370">
        <f>+IFERROR(MValor!N$16/MValor!M16,0)</f>
        <v>0</v>
      </c>
    </row>
    <row r="12" spans="1:61" ht="30" customHeight="1">
      <c r="A12" s="300" t="s">
        <v>10</v>
      </c>
      <c r="B12" s="301" t="s">
        <v>79</v>
      </c>
      <c r="C12" s="302" t="s">
        <v>7</v>
      </c>
      <c r="D12" s="295">
        <f t="shared" si="0"/>
        <v>1</v>
      </c>
      <c r="E12" s="113" t="s">
        <v>180</v>
      </c>
      <c r="F12" s="166" t="str">
        <f>+IFERROR(IF(GXeo!$F$20/GXeo!$E$20=1,"OK",IF(GXeo!$F$20=0,"NO OK","PARCIAL")),"NO OK")</f>
        <v>OK</v>
      </c>
      <c r="G12" s="166" t="str">
        <f>+IFERROR(IF(MArqueo!$F$20/MArqueo!$E$20=1,"OK",IF(MArqueo!$F$20=0,"NO OK","PARCIAL")),"NO OK")</f>
        <v>OK</v>
      </c>
      <c r="H12" s="166" t="str">
        <f>+IFERROR(IF(MValor!$F$20/MValor!$E$20=1,"OK",IF(MValor!$F$20=0,"NO OK","PARCIAL")),"NO OK")</f>
        <v>OK</v>
      </c>
      <c r="J12" s="282">
        <f t="shared" si="1"/>
        <v>0</v>
      </c>
      <c r="K12" s="113" t="s">
        <v>180</v>
      </c>
      <c r="L12" s="166" t="str">
        <f>+IFERROR(IF(GXeo!$J$20/GXeo!$I$20=1,"OK",IF(GXeo!$J$20=0,"NO OK","PARCIAL")),"NO OK")</f>
        <v>NO OK</v>
      </c>
      <c r="M12" s="166" t="str">
        <f>+IFERROR(IF(MArqueo!$J$20/MArqueo!$I$20=1,"OK",IF(MArqueo!$J$20=0,"NO OK","PARCIAL")),"NO OK")</f>
        <v>NO OK</v>
      </c>
      <c r="N12" s="166" t="str">
        <f>+IFERROR(IF(MValor!$J$20/MValor!$I$20=1,"OK",IF(MValor!$J$20=0,"NO OK","PARCIAL")),"NO OK")</f>
        <v>NO OK</v>
      </c>
      <c r="P12" s="282">
        <f t="shared" si="5"/>
        <v>0</v>
      </c>
      <c r="Q12" s="113" t="s">
        <v>180</v>
      </c>
      <c r="R12" s="166" t="str">
        <f>+IFERROR(IF(GXeo!N$20/GXeo!M$20=1,"OK",IF(GXeo!N$20=0,"NO OK","PARCIAL")),"NO OK")</f>
        <v>NO OK</v>
      </c>
      <c r="S12" s="166" t="str">
        <f>+IFERROR(IF(MArqueo!N$20/MArqueo!M$20=1,"OK",IF(MArqueo!N$20=0,"NO OK","PARCIAL")),"NO OK")</f>
        <v>NO OK</v>
      </c>
      <c r="T12" s="166" t="str">
        <f>+IFERROR(IF(MValor!N$20/MValor!M$20=1,"OK",IF(MValor!N$20=0,"NO OK","PARCIAL")),"NO OK")</f>
        <v>NO OK</v>
      </c>
      <c r="AA12" s="264">
        <f>+IFERROR(GXeo!$F$20/GXeo!$E$20,0)</f>
        <v>1</v>
      </c>
      <c r="AB12" s="265">
        <f>+IFERROR(MArqueo!$F$20/MArqueo!$E$20,0)</f>
        <v>1</v>
      </c>
      <c r="AC12" s="265">
        <f>+IFERROR(MValor!$F$20/MValor!$E$20,0)</f>
        <v>1</v>
      </c>
      <c r="BA12" s="265">
        <f>+IFERROR(GXeo!$J$20/GXeo!$I$20,0)</f>
        <v>0</v>
      </c>
      <c r="BB12" s="265">
        <f>+IFERROR(MArqueo!$J$20/MArqueo!$I$20,0)</f>
        <v>0</v>
      </c>
      <c r="BC12" s="265">
        <f>+IFERROR(MValor!$J$20/MValor!$I$20,0)</f>
        <v>0</v>
      </c>
      <c r="BE12" s="370">
        <f>+IFERROR(GXeo!N$20/GXeo!M$20,0)</f>
        <v>0</v>
      </c>
      <c r="BF12" s="370">
        <f>+IFERROR(MArqueo!N$20/MArqueo!M$20,0)</f>
        <v>0</v>
      </c>
      <c r="BG12" s="370">
        <f>+IFERROR(MValor!N$20/MValor!M$20,0)</f>
        <v>0</v>
      </c>
    </row>
    <row r="13" spans="1:61" ht="30" customHeight="1">
      <c r="A13" s="300" t="s">
        <v>14</v>
      </c>
      <c r="B13" s="301" t="s">
        <v>82</v>
      </c>
      <c r="C13" s="302" t="s">
        <v>161</v>
      </c>
      <c r="D13" s="295">
        <f t="shared" si="0"/>
        <v>0.44444444444444442</v>
      </c>
      <c r="E13" s="115" t="s">
        <v>180</v>
      </c>
      <c r="F13" s="166" t="str">
        <f>+IFERROR(IF(GXeo!$F$24/GXeo!$E$24=1,"OK",IF(GXeo!$F$24=0,"NO OK","PARCIAL")),"NO OK")</f>
        <v>PARCIAL</v>
      </c>
      <c r="G13" s="166" t="str">
        <f>+IFERROR(IF(MArqueo!$F$24/MArqueo!$E$24=1,"OK",IF(MArqueo!$F$24=0,"NO OK","PARCIAL")),"NO OK")</f>
        <v>PARCIAL</v>
      </c>
      <c r="H13" s="166" t="str">
        <f>+IFERROR(IF(MValor!$F$24/MValor!$E$24=1,"OK",IF(MValor!$F$24=0,"NO OK","PARCIAL")),"NO OK")</f>
        <v>PARCIAL</v>
      </c>
      <c r="J13" s="282">
        <f t="shared" si="1"/>
        <v>0</v>
      </c>
      <c r="K13" s="115" t="s">
        <v>180</v>
      </c>
      <c r="L13" s="166" t="str">
        <f>+IFERROR(IF(GXeo!$J$24/GXeo!$I$24=1,"OK",IF(GXeo!$J$24=0,"NO OK","PARCIAL")),"NO OK")</f>
        <v>NO OK</v>
      </c>
      <c r="M13" s="166" t="str">
        <f>+IFERROR(IF(MArqueo!$J$24/MArqueo!$I$24=1,"OK",IF(MArqueo!$J$24=0,"NO OK","PARCIAL")),"NO OK")</f>
        <v>NO OK</v>
      </c>
      <c r="N13" s="166" t="str">
        <f>+IFERROR(IF(MValor!$J$24/MValor!$I$24=1,"OK",IF(MValor!$J$24=0,"NO OK","PARCIAL")),"NO OK")</f>
        <v>NO OK</v>
      </c>
      <c r="P13" s="282">
        <f t="shared" si="5"/>
        <v>0</v>
      </c>
      <c r="Q13" s="115" t="s">
        <v>180</v>
      </c>
      <c r="R13" s="166" t="str">
        <f>+IFERROR(IF(GXeo!N$24/GXeo!M$24=1,"OK",IF(GXeo!N$24=0,"NO OK","PARCIAL")),"NO OK")</f>
        <v>NO OK</v>
      </c>
      <c r="S13" s="166" t="str">
        <f>+IFERROR(IF(MArqueo!N$24/MArqueo!M$24=1,"OK",IF(MArqueo!N$24=0,"NO OK","PARCIAL")),"NO OK")</f>
        <v>NO OK</v>
      </c>
      <c r="T13" s="166" t="str">
        <f>+IFERROR(IF(MValor!N$24/MValor!M$24=1,"OK",IF(MValor!N$24=0,"NO OK","PARCIAL")),"NO OK")</f>
        <v>NO OK</v>
      </c>
      <c r="AA13" s="264">
        <f>+IFERROR(GXeo!$F$24/GXeo!$E$24,0)</f>
        <v>0.33333333333333331</v>
      </c>
      <c r="AB13" s="265">
        <f>+IFERROR(MArqueo!$F$24/MArqueo!$E$24,0)</f>
        <v>0.5</v>
      </c>
      <c r="AC13" s="265">
        <f>+IFERROR(MValor!$F$24/MValor!$E$24,0)</f>
        <v>0.5</v>
      </c>
      <c r="BA13" s="265">
        <f>+IFERROR(GXeo!$J$24/GXeo!$I$24,0)</f>
        <v>0</v>
      </c>
      <c r="BB13" s="265">
        <f>+IFERROR(MArqueo!$J$24/MArqueo!$I$24,0)</f>
        <v>0</v>
      </c>
      <c r="BC13" s="265">
        <f>+IFERROR(MValor!$J$24/MValor!$I$24,0)</f>
        <v>0</v>
      </c>
      <c r="BE13" s="370">
        <f>+IFERROR(GXeo!N$24/GXeo!M$24,0)</f>
        <v>0</v>
      </c>
      <c r="BF13" s="370">
        <f>+IFERROR(MArqueo!N$24/MArqueo!M$24,0)</f>
        <v>0</v>
      </c>
      <c r="BG13" s="370">
        <f>+IFERROR(MValor!N$24/MValor!M$24,0)</f>
        <v>0</v>
      </c>
    </row>
    <row r="14" spans="1:61" ht="30" customHeight="1" thickBot="1">
      <c r="A14" s="303" t="s">
        <v>15</v>
      </c>
      <c r="B14" s="304" t="s">
        <v>96</v>
      </c>
      <c r="C14" s="305" t="s">
        <v>302</v>
      </c>
      <c r="D14" s="296">
        <f t="shared" si="0"/>
        <v>1</v>
      </c>
      <c r="E14" s="116" t="s">
        <v>180</v>
      </c>
      <c r="F14" s="167" t="str">
        <f>+IFERROR(IF(GXeo!$F$37/GXeo!$E$37=1,"OK",IF(GXeo!$F$37=0,"NO OK","PARCIAL")),"NO OK")</f>
        <v>OK</v>
      </c>
      <c r="G14" s="167" t="str">
        <f>+IFERROR(IF(MArqueo!$F$37/MArqueo!$E$37=1,"OK",IF(MArqueo!$F$37=0,"NO OK","PARCIAL")),"NO OK")</f>
        <v>OK</v>
      </c>
      <c r="H14" s="167" t="str">
        <f>+IFERROR(IF(MValor!$F$37/MValor!$E$37=1,"OK",IF(MValor!$F$37=0,"NO OK","PARCIAL")),"NO OK")</f>
        <v>OK</v>
      </c>
      <c r="J14" s="283">
        <f t="shared" si="1"/>
        <v>0</v>
      </c>
      <c r="K14" s="116" t="s">
        <v>180</v>
      </c>
      <c r="L14" s="167" t="str">
        <f>+IFERROR(IF(GXeo!$J$37/GXeo!$I$37=1,"OK",IF(GXeo!$J$37=0,"NO OK","PARCIAL")),"NO OK")</f>
        <v>NO OK</v>
      </c>
      <c r="M14" s="167" t="str">
        <f>+IFERROR(IF(MArqueo!$J$37/MArqueo!$I$37=1,"OK",IF(MArqueo!$J$37=0,"NO OK","PARCIAL")),"NO OK")</f>
        <v>NO OK</v>
      </c>
      <c r="N14" s="167" t="str">
        <f>+IFERROR(IF(MValor!$J$37/MValor!$I$37=1,"OK",IF(MValor!$J$37=0,"NO OK","PARCIAL")),"NO OK")</f>
        <v>NO OK</v>
      </c>
      <c r="P14" s="283">
        <f t="shared" si="5"/>
        <v>0</v>
      </c>
      <c r="Q14" s="116" t="s">
        <v>180</v>
      </c>
      <c r="R14" s="167" t="str">
        <f>+IFERROR(IF(GXeo!N$37/GXeo!M$37=1,"OK",IF(GXeo!N$37=0,"NO OK","PARCIAL")),"NO OK")</f>
        <v>NO OK</v>
      </c>
      <c r="S14" s="167" t="str">
        <f>+IFERROR(IF(MArqueo!N$37/MArqueo!M$37=1,"OK",IF(MArqueo!N$37=0,"NO OK","PARCIAL")),"NO OK")</f>
        <v>NO OK</v>
      </c>
      <c r="T14" s="167" t="str">
        <f>+IFERROR(IF(MValor!N$37/MValor!M$37=1,"OK",IF(MValor!N$37=0,"NO OK","PARCIAL")),"NO OK")</f>
        <v>NO OK</v>
      </c>
      <c r="AA14" s="266">
        <f>+IFERROR(GXeo!$F$37/GXeo!$E$37,0)</f>
        <v>1</v>
      </c>
      <c r="AB14" s="267">
        <f>+IFERROR(MArqueo!$F$37/MArqueo!$E$37,0)</f>
        <v>1</v>
      </c>
      <c r="AC14" s="267">
        <f>+IFERROR(MValor!$F$37/MValor!$E$37,0)</f>
        <v>1</v>
      </c>
      <c r="BA14" s="267">
        <f>+IFERROR(GXeo!$J$37/GXeo!$I$37,0)</f>
        <v>0</v>
      </c>
      <c r="BB14" s="267">
        <f>+IFERROR(MArqueo!$J$37/MArqueo!$I$37,0)</f>
        <v>0</v>
      </c>
      <c r="BC14" s="267">
        <f>+IFERROR(MValor!$J$37/MValor!$I$37,0)</f>
        <v>0</v>
      </c>
      <c r="BE14" s="371">
        <f>+IFERROR(GXeo!N$37/GXeo!M$37,0)</f>
        <v>0</v>
      </c>
      <c r="BF14" s="371">
        <f>+IFERROR(MArqueo!N$37/MArqueo!M$37,0)</f>
        <v>0</v>
      </c>
      <c r="BG14" s="371">
        <f>+IFERROR(MValor!N$37/MValor!M$37,0)</f>
        <v>0</v>
      </c>
    </row>
    <row r="15" spans="1:61" ht="10.5" customHeight="1">
      <c r="A15" s="277"/>
      <c r="B15" s="278"/>
      <c r="C15" s="278"/>
      <c r="F15" s="49"/>
      <c r="G15" s="49"/>
      <c r="H15" s="49"/>
      <c r="K15" s="3"/>
      <c r="L15" s="49"/>
      <c r="M15" s="49"/>
      <c r="N15" s="49"/>
      <c r="Q15" s="3"/>
      <c r="R15" s="49"/>
      <c r="S15" s="49"/>
      <c r="T15" s="49"/>
      <c r="AA15" s="268"/>
      <c r="AB15" s="268"/>
      <c r="AC15" s="268"/>
      <c r="BA15" s="268"/>
      <c r="BB15" s="268"/>
      <c r="BC15" s="268"/>
      <c r="BE15" s="372"/>
      <c r="BF15" s="372"/>
      <c r="BG15" s="372"/>
    </row>
    <row r="16" spans="1:61" ht="30" customHeight="1">
      <c r="A16" s="576" t="s">
        <v>20</v>
      </c>
      <c r="B16" s="576"/>
      <c r="C16" s="279"/>
      <c r="D16" s="39"/>
      <c r="E16" s="37"/>
      <c r="F16" s="37"/>
      <c r="G16" s="37"/>
      <c r="H16" s="37"/>
      <c r="J16" s="39"/>
      <c r="K16" s="37"/>
      <c r="L16" s="37"/>
      <c r="M16" s="37"/>
      <c r="N16" s="37"/>
      <c r="P16" s="39"/>
      <c r="Q16" s="37"/>
      <c r="R16" s="37"/>
      <c r="S16" s="37"/>
      <c r="T16" s="37"/>
      <c r="AA16" s="269"/>
      <c r="AB16" s="269"/>
      <c r="AC16" s="269"/>
      <c r="BA16" s="269"/>
      <c r="BB16" s="269"/>
      <c r="BC16" s="269"/>
      <c r="BE16" s="373"/>
      <c r="BF16" s="373"/>
      <c r="BG16" s="373"/>
    </row>
    <row r="17" spans="1:61" ht="13.5" customHeight="1" thickBot="1">
      <c r="A17" s="277"/>
      <c r="B17" s="278"/>
      <c r="C17" s="278"/>
      <c r="K17" s="3"/>
      <c r="L17" s="3"/>
      <c r="M17" s="3"/>
      <c r="N17" s="3"/>
      <c r="Q17" s="3"/>
      <c r="R17" s="3"/>
      <c r="S17" s="3"/>
      <c r="T17" s="3"/>
      <c r="AA17" s="268"/>
      <c r="AB17" s="268"/>
      <c r="AC17" s="268"/>
      <c r="BA17" s="268"/>
      <c r="BB17" s="268"/>
      <c r="BC17" s="268"/>
      <c r="BE17" s="372"/>
      <c r="BF17" s="372"/>
      <c r="BG17" s="372"/>
    </row>
    <row r="18" spans="1:61" s="52" customFormat="1" ht="35.25" customHeight="1">
      <c r="A18" s="297" t="s">
        <v>143</v>
      </c>
      <c r="B18" s="298" t="s">
        <v>320</v>
      </c>
      <c r="C18" s="299" t="s">
        <v>49</v>
      </c>
      <c r="D18" s="294">
        <f t="shared" ref="D18:D35" si="6">+AVERAGE(AA18:AC18)</f>
        <v>0.73333333333333339</v>
      </c>
      <c r="E18" s="117" t="s">
        <v>180</v>
      </c>
      <c r="F18" s="165" t="str">
        <f>+IFERROR(IF(GXeo!$F$46/GXeo!$E$46=1,"OK",IF(GXeo!$F$46=0,"NO OK","PARCIAL")),"NO OK")</f>
        <v>PARCIAL</v>
      </c>
      <c r="G18" s="165" t="str">
        <f>+IFERROR(IF(MArqueo!$F$46/MArqueo!$E$46=1,"OK",IF(MArqueo!$F$46=0,"NO OK","PARCIAL")),"NO OK")</f>
        <v>PARCIAL</v>
      </c>
      <c r="H18" s="165" t="str">
        <f>+IFERROR(IF(MValor!$F$46/MValor!$E$46=1,"OK",IF(MValor!$F$46=0,"NO OK","PARCIAL")),"NO OK")</f>
        <v>PARCIAL</v>
      </c>
      <c r="J18" s="281">
        <f t="shared" ref="J18:J35" si="7">+AVERAGE(BA18:BC18)</f>
        <v>0</v>
      </c>
      <c r="K18" s="117" t="s">
        <v>180</v>
      </c>
      <c r="L18" s="165" t="str">
        <f>+IFERROR(IF(GXeo!$J$46/GXeo!$I$46=1,"OK",IF(GXeo!$J$46=0,"NO OK","PARCIAL")),"NO OK")</f>
        <v>NO OK</v>
      </c>
      <c r="M18" s="165" t="str">
        <f>+IFERROR(IF(MArqueo!$J$46/MArqueo!$I$46=1,"OK",IF(MArqueo!$J$46=0,"NO OK","PARCIAL")),"NO OK")</f>
        <v>NO OK</v>
      </c>
      <c r="N18" s="165" t="str">
        <f>+IFERROR(IF(MValor!$J$46/MValor!$I$46=1,"OK",IF(MValor!$J$46=0,"NO OK","PARCIAL")),"NO OK")</f>
        <v>NO OK</v>
      </c>
      <c r="P18" s="281">
        <f t="shared" ref="P18:P35" si="8">+AVERAGE(BE18:BG18)</f>
        <v>0</v>
      </c>
      <c r="Q18" s="117" t="s">
        <v>180</v>
      </c>
      <c r="R18" s="165" t="str">
        <f>+IFERROR(IF(GXeo!N$46/GXeo!M$46=1,"OK",IF(GXeo!N$46=0,"NO OK","PARCIAL")),"NO OK")</f>
        <v>NO OK</v>
      </c>
      <c r="S18" s="165" t="str">
        <f>+IFERROR(IF(MArqueo!N$46/MArqueo!M$46=1,"OK",IF(MArqueo!N$46=0,"NO OK","PARCIAL")),"NO OK")</f>
        <v>NO OK</v>
      </c>
      <c r="T18" s="165" t="str">
        <f>+IFERROR(IF(MValor!N$46/MValor!M$46=1,"OK",IF(MValor!N$46=0,"NO OK","PARCIAL")),"NO OK")</f>
        <v>NO OK</v>
      </c>
      <c r="AA18" s="270">
        <f>+IFERROR(GXeo!$F$46/GXeo!$E$46,0)</f>
        <v>0.8</v>
      </c>
      <c r="AB18" s="271">
        <f>+IFERROR(MArqueo!$F$46/MArqueo!$E$46,0)</f>
        <v>0.8</v>
      </c>
      <c r="AC18" s="271">
        <f>+IFERROR(MValor!$F$46/MValor!$E$46,0)</f>
        <v>0.6</v>
      </c>
      <c r="AD18"/>
      <c r="AE18"/>
      <c r="AF18"/>
      <c r="AG18"/>
      <c r="AH18"/>
      <c r="AI18"/>
      <c r="BA18" s="271">
        <f>+IFERROR(GXeo!$J$46/GXeo!$I$46,0)</f>
        <v>0</v>
      </c>
      <c r="BB18" s="271">
        <f>+IFERROR(MArqueo!$J$46/MArqueo!$I$46,0)</f>
        <v>0</v>
      </c>
      <c r="BC18" s="271">
        <f>+IFERROR(MValor!$J$46/MValor!$I$46,0)</f>
        <v>0</v>
      </c>
      <c r="BD18"/>
      <c r="BE18" s="374">
        <f>+IFERROR(GXeo!N$46/GXeo!M$46,0)</f>
        <v>0</v>
      </c>
      <c r="BF18" s="374">
        <f>+IFERROR(MArqueo!N$46/MArqueo!M$46,0)</f>
        <v>0</v>
      </c>
      <c r="BG18" s="374">
        <f>+IFERROR(MValor!N$46/MValor!M$46,0)</f>
        <v>0</v>
      </c>
      <c r="BH18"/>
      <c r="BI18"/>
    </row>
    <row r="19" spans="1:61" ht="25.5">
      <c r="A19" s="300" t="s">
        <v>102</v>
      </c>
      <c r="B19" s="301" t="s">
        <v>45</v>
      </c>
      <c r="C19" s="302" t="s">
        <v>161</v>
      </c>
      <c r="D19" s="295">
        <f t="shared" si="6"/>
        <v>1</v>
      </c>
      <c r="E19" s="115" t="s">
        <v>180</v>
      </c>
      <c r="F19" s="166" t="str">
        <f>+IF(GXeo!$G$52="Meta Conseguida","OK","NO OK")</f>
        <v>OK</v>
      </c>
      <c r="G19" s="166" t="str">
        <f>+IF(MArqueo!$G$52="Meta Conseguida","OK","NO OK")</f>
        <v>OK</v>
      </c>
      <c r="H19" s="166" t="str">
        <f>+IF(MValor!$G$52="Meta Conseguida","OK","NO OK")</f>
        <v>OK</v>
      </c>
      <c r="J19" s="282">
        <f t="shared" si="7"/>
        <v>0</v>
      </c>
      <c r="K19" s="115" t="s">
        <v>180</v>
      </c>
      <c r="L19" s="166" t="str">
        <f>+IF(GXeo!$K$52="Meta Conseguida","OK","NO OK")</f>
        <v>NO OK</v>
      </c>
      <c r="M19" s="166" t="str">
        <f>+IF(MArqueo!$K$52="Meta Conseguida","OK","NO OK")</f>
        <v>NO OK</v>
      </c>
      <c r="N19" s="166" t="str">
        <f>+IF(MValor!$K$52="Meta Conseguida","OK","NO OK")</f>
        <v>NO OK</v>
      </c>
      <c r="P19" s="282">
        <f t="shared" si="8"/>
        <v>0</v>
      </c>
      <c r="Q19" s="115" t="s">
        <v>180</v>
      </c>
      <c r="R19" s="166" t="str">
        <f>+IF(GXeo!O$52="Meta Conseguida","OK","NO OK")</f>
        <v>NO OK</v>
      </c>
      <c r="S19" s="166" t="str">
        <f>+IF(MArqueo!O$52="Meta Conseguida","OK","NO OK")</f>
        <v>NO OK</v>
      </c>
      <c r="T19" s="166" t="str">
        <f>+IF(MValor!O$52="Meta Conseguida","OK","NO OK")</f>
        <v>NO OK</v>
      </c>
      <c r="AA19" s="263">
        <f t="shared" ref="AA19:AA20" si="9">+IF(F19="NO OK",0,1)</f>
        <v>1</v>
      </c>
      <c r="AB19" s="263">
        <f t="shared" ref="AB19:AB20" si="10">+IF(G19="NO OK",0,1)</f>
        <v>1</v>
      </c>
      <c r="AC19" s="263">
        <f t="shared" ref="AC19:AC20" si="11">+IF(H19="NO OK",0,1)</f>
        <v>1</v>
      </c>
      <c r="BA19" s="263">
        <f t="shared" ref="BA19:BA20" si="12">+IF(L19="NO OK",0,1)</f>
        <v>0</v>
      </c>
      <c r="BB19" s="263">
        <f t="shared" ref="BB19:BB20" si="13">+IF(M19="NO OK",0,1)</f>
        <v>0</v>
      </c>
      <c r="BC19" s="263">
        <f t="shared" ref="BC19:BC20" si="14">+IF(N19="NO OK",0,1)</f>
        <v>0</v>
      </c>
      <c r="BE19" s="369">
        <f t="shared" ref="BE19:BE20" si="15">+IF(R19="NO OK",0,1)</f>
        <v>0</v>
      </c>
      <c r="BF19" s="369">
        <f t="shared" ref="BF19:BF20" si="16">+IF(S19="NO OK",0,1)</f>
        <v>0</v>
      </c>
      <c r="BG19" s="369">
        <f t="shared" ref="BG19:BG20" si="17">+IF(T19="NO OK",0,1)</f>
        <v>0</v>
      </c>
    </row>
    <row r="20" spans="1:61" ht="30" customHeight="1">
      <c r="A20" s="300" t="s">
        <v>103</v>
      </c>
      <c r="B20" s="301" t="s">
        <v>46</v>
      </c>
      <c r="C20" s="302" t="s">
        <v>161</v>
      </c>
      <c r="D20" s="295">
        <f t="shared" si="6"/>
        <v>1</v>
      </c>
      <c r="E20" s="115" t="s">
        <v>180</v>
      </c>
      <c r="F20" s="166" t="str">
        <f>+IF(GXeo!$G$53="Meta Conseguida","OK","NO OK")</f>
        <v>OK</v>
      </c>
      <c r="G20" s="166" t="str">
        <f>+IF(MArqueo!$G$53="Meta Conseguida","OK","NO OK")</f>
        <v>OK</v>
      </c>
      <c r="H20" s="166" t="str">
        <f>+IF(MValor!$G$53="Meta Conseguida","OK","NO OK")</f>
        <v>OK</v>
      </c>
      <c r="J20" s="282">
        <f t="shared" si="7"/>
        <v>0</v>
      </c>
      <c r="K20" s="115" t="s">
        <v>180</v>
      </c>
      <c r="L20" s="166" t="str">
        <f>+IF(GXeo!$K$53="Meta Conseguida","OK","NO OK")</f>
        <v>NO OK</v>
      </c>
      <c r="M20" s="166" t="str">
        <f>+IF(MArqueo!$K$53="Meta Conseguida","OK","NO OK")</f>
        <v>NO OK</v>
      </c>
      <c r="N20" s="166" t="str">
        <f>+IF(MValor!$K$53="Meta Conseguida","OK","NO OK")</f>
        <v>NO OK</v>
      </c>
      <c r="P20" s="282">
        <f t="shared" si="8"/>
        <v>0</v>
      </c>
      <c r="Q20" s="115" t="s">
        <v>180</v>
      </c>
      <c r="R20" s="166" t="str">
        <f>+IF(GXeo!O$53="Meta Conseguida","OK","NO OK")</f>
        <v>NO OK</v>
      </c>
      <c r="S20" s="166" t="str">
        <f>+IF(MArqueo!O$53="Meta Conseguida","OK","NO OK")</f>
        <v>NO OK</v>
      </c>
      <c r="T20" s="166" t="str">
        <f>+IF(MValor!O$53="Meta Conseguida","OK","NO OK")</f>
        <v>NO OK</v>
      </c>
      <c r="AA20" s="263">
        <f t="shared" si="9"/>
        <v>1</v>
      </c>
      <c r="AB20" s="263">
        <f t="shared" si="10"/>
        <v>1</v>
      </c>
      <c r="AC20" s="263">
        <f t="shared" si="11"/>
        <v>1</v>
      </c>
      <c r="BA20" s="263">
        <f t="shared" si="12"/>
        <v>0</v>
      </c>
      <c r="BB20" s="263">
        <f t="shared" si="13"/>
        <v>0</v>
      </c>
      <c r="BC20" s="263">
        <f t="shared" si="14"/>
        <v>0</v>
      </c>
      <c r="BE20" s="369">
        <f t="shared" si="15"/>
        <v>0</v>
      </c>
      <c r="BF20" s="369">
        <f t="shared" si="16"/>
        <v>0</v>
      </c>
      <c r="BG20" s="369">
        <f t="shared" si="17"/>
        <v>0</v>
      </c>
    </row>
    <row r="21" spans="1:61" ht="30" customHeight="1">
      <c r="A21" s="300" t="s">
        <v>104</v>
      </c>
      <c r="B21" s="301" t="s">
        <v>21</v>
      </c>
      <c r="C21" s="302" t="s">
        <v>22</v>
      </c>
      <c r="D21" s="295">
        <f t="shared" si="6"/>
        <v>0.83333333333333337</v>
      </c>
      <c r="E21" s="115" t="s">
        <v>180</v>
      </c>
      <c r="F21" s="166" t="str">
        <f>+IFERROR(IF(GXeo!$F$54/GXeo!$E$54=1,"OK",IF(GXeo!$F$54=0,"NO OK","PARCIAL")),"NO OK")</f>
        <v>OK</v>
      </c>
      <c r="G21" s="166" t="str">
        <f>+IFERROR(IF(MArqueo!$F$54/MArqueo!$E$54=1,"OK",IF(MArqueo!$F$54=0,"NO OK","PARCIAL")),"NO OK")</f>
        <v>PARCIAL</v>
      </c>
      <c r="H21" s="166" t="str">
        <f>+IFERROR(IF(MValor!$F$54/MValor!$E$54=1,"OK",IF(MValor!$F$54=0,"NO OK","PARCIAL")),"NO OK")</f>
        <v>PARCIAL</v>
      </c>
      <c r="J21" s="282">
        <f t="shared" si="7"/>
        <v>0</v>
      </c>
      <c r="K21" s="115" t="s">
        <v>180</v>
      </c>
      <c r="L21" s="166" t="str">
        <f>+IFERROR(IF(GXeo!$J$54/GXeo!$I$54=1,"OK",IF(GXeo!$J$54=0,"NO OK","PARCIAL")),"NO OK")</f>
        <v>NO OK</v>
      </c>
      <c r="M21" s="166" t="str">
        <f>+IFERROR(IF(MArqueo!$J$54/MArqueo!$I$54=1,"OK",IF(MArqueo!$J$54=0,"NO OK","PARCIAL")),"NO OK")</f>
        <v>NO OK</v>
      </c>
      <c r="N21" s="166" t="str">
        <f>+IFERROR(IF(MValor!$J$54/MValor!$I$54=1,"OK",IF(MValor!$J$54=0,"NO OK","PARCIAL")),"NO OK")</f>
        <v>NO OK</v>
      </c>
      <c r="P21" s="282">
        <f t="shared" si="8"/>
        <v>0</v>
      </c>
      <c r="Q21" s="115" t="s">
        <v>180</v>
      </c>
      <c r="R21" s="166" t="str">
        <f>+IFERROR(IF(GXeo!N$54/GXeo!M$54=1,"OK",IF(GXeo!N$54=0,"NO OK","PARCIAL")),"NO OK")</f>
        <v>NO OK</v>
      </c>
      <c r="S21" s="166" t="str">
        <f>+IFERROR(IF(MArqueo!N$54/MArqueo!M$54=1,"OK",IF(MArqueo!N$54=0,"NO OK","PARCIAL")),"NO OK")</f>
        <v>NO OK</v>
      </c>
      <c r="T21" s="166" t="str">
        <f>+IFERROR(IF(MValor!N$54/MValor!M$54=1,"OK",IF(MValor!N$54=0,"NO OK","PARCIAL")),"NO OK")</f>
        <v>NO OK</v>
      </c>
      <c r="AA21" s="264">
        <f>+IFERROR(GXeo!$F$54/GXeo!$E$54,0)</f>
        <v>1</v>
      </c>
      <c r="AB21" s="265">
        <f>+IFERROR(MArqueo!$F$54/MArqueo!$E$54,0)</f>
        <v>0.75</v>
      </c>
      <c r="AC21" s="265">
        <f>+IFERROR(MValor!$F$54/MValor!$E$54,0)</f>
        <v>0.75</v>
      </c>
      <c r="BA21" s="265">
        <f>+IFERROR(GXeo!$J$54/GXeo!$I$54,0)</f>
        <v>0</v>
      </c>
      <c r="BB21" s="265">
        <f>+IFERROR(MArqueo!$J$54/MArqueo!$I$54,0)</f>
        <v>0</v>
      </c>
      <c r="BC21" s="265">
        <f>+IFERROR(MValor!$J$54/MValor!$I$54,0)</f>
        <v>0</v>
      </c>
      <c r="BE21" s="370">
        <f>+IFERROR(GXeo!N$54/GXeo!M$54,0)</f>
        <v>0</v>
      </c>
      <c r="BF21" s="370">
        <f>+IFERROR(MArqueo!N$54/MArqueo!M$54,0)</f>
        <v>0</v>
      </c>
      <c r="BG21" s="370">
        <f>+IFERROR(MValor!N$54/MValor!M$54,0)</f>
        <v>0</v>
      </c>
    </row>
    <row r="22" spans="1:61" ht="30" customHeight="1">
      <c r="A22" s="300" t="s">
        <v>105</v>
      </c>
      <c r="B22" s="301" t="s">
        <v>323</v>
      </c>
      <c r="C22" s="302" t="s">
        <v>23</v>
      </c>
      <c r="D22" s="295">
        <f t="shared" si="6"/>
        <v>0.83333333333333337</v>
      </c>
      <c r="E22" s="115" t="s">
        <v>180</v>
      </c>
      <c r="F22" s="166" t="str">
        <f>+IFERROR(IF(GXeo!$F$59/GXeo!$E$59=1,"OK",IF(GXeo!F59=0,"NO OK","PARCIAL")),"NO OK")</f>
        <v>PARCIAL</v>
      </c>
      <c r="G22" s="166" t="str">
        <f>+IFERROR(IF(MArqueo!$F$59/MArqueo!$E$59=1,"OK",IF(MArqueo!$F$59=0,"NO OK","PARCIAL")),"NO OK")</f>
        <v>OK</v>
      </c>
      <c r="H22" s="166" t="str">
        <f>+IFERROR(IF(MValor!$F$59/MValor!$E$59=1,"OK",IF(MValor!F59=0,"NO OK","PARCIAL")),"NO OK")</f>
        <v>PARCIAL</v>
      </c>
      <c r="J22" s="282">
        <f t="shared" si="7"/>
        <v>0</v>
      </c>
      <c r="K22" s="115" t="s">
        <v>180</v>
      </c>
      <c r="L22" s="166" t="str">
        <f>+IFERROR(IF(GXeo!$J$59/GXeo!$I$59=1,"OK",IF(GXeo!$J$59=0,"NO OK","PARCIAL")),"NO OK")</f>
        <v>NO OK</v>
      </c>
      <c r="M22" s="166" t="str">
        <f>+IFERROR(IF(MArqueo!$J$59/MArqueo!$I$59=1,"OK",IF(MArqueo!$J$59=0,"NO OK","PARCIAL")),"NO OK")</f>
        <v>NO OK</v>
      </c>
      <c r="N22" s="166" t="str">
        <f>+IFERROR(IF(MValor!$J$59/MValor!$I$59=1,"OK",IF(MValor!$J$59=0,"NO OK","PARCIAL")),"NO OK")</f>
        <v>NO OK</v>
      </c>
      <c r="P22" s="282">
        <f t="shared" si="8"/>
        <v>0</v>
      </c>
      <c r="Q22" s="115" t="s">
        <v>180</v>
      </c>
      <c r="R22" s="166" t="str">
        <f>+IFERROR(IF(GXeo!N$59/GXeo!M$59=1,"OK",IF(GXeo!N$59=0,"NO OK","PARCIAL")),"NO OK")</f>
        <v>NO OK</v>
      </c>
      <c r="S22" s="166" t="str">
        <f>+IFERROR(IF(MArqueo!N$59/MArqueo!M$59=1,"OK",IF(MArqueo!N$59=0,"NO OK","PARCIAL")),"NO OK")</f>
        <v>NO OK</v>
      </c>
      <c r="T22" s="166" t="str">
        <f>+IFERROR(IF(MValor!N$59/MValor!M$59=1,"OK",IF(MValor!N$59=0,"NO OK","PARCIAL")),"NO OK")</f>
        <v>NO OK</v>
      </c>
      <c r="AA22" s="264">
        <f>+IFERROR(GXeo!$F$59/GXeo!$E$59,0)</f>
        <v>0.75</v>
      </c>
      <c r="AB22" s="265">
        <f>+IFERROR(MArqueo!$F$59/MArqueo!$E$59,0)</f>
        <v>1</v>
      </c>
      <c r="AC22" s="265">
        <f>+IFERROR(MValor!$F$59/MValor!$E$59,0)</f>
        <v>0.75</v>
      </c>
      <c r="BA22" s="265">
        <f>+IFERROR(GXeo!$J$59/GXeo!$I$59,0)</f>
        <v>0</v>
      </c>
      <c r="BB22" s="265">
        <f>+IFERROR(MArqueo!$J$59/MArqueo!$I$59,0)</f>
        <v>0</v>
      </c>
      <c r="BC22" s="265">
        <f>+IFERROR(MValor!$J$59/MValor!$I$59,0)</f>
        <v>0</v>
      </c>
      <c r="BE22" s="370">
        <f>+IFERROR(GXeo!N$59/GXeo!M$59,0)</f>
        <v>0</v>
      </c>
      <c r="BF22" s="370">
        <f>+IFERROR(MArqueo!N$59/MArqueo!M$59,0)</f>
        <v>0</v>
      </c>
      <c r="BG22" s="370">
        <f>+IFERROR(MValor!N$59/MValor!M$59,0)</f>
        <v>0</v>
      </c>
    </row>
    <row r="23" spans="1:61" ht="30" customHeight="1">
      <c r="A23" s="300" t="s">
        <v>166</v>
      </c>
      <c r="B23" s="301" t="s">
        <v>220</v>
      </c>
      <c r="C23" s="302" t="s">
        <v>24</v>
      </c>
      <c r="D23" s="295">
        <f t="shared" si="6"/>
        <v>0.66666666666666663</v>
      </c>
      <c r="E23" s="115" t="s">
        <v>180</v>
      </c>
      <c r="F23" s="166" t="str">
        <f>+IF(GXeo!$G$64="Meta Conseguida","OK","NO OK")</f>
        <v>NO OK</v>
      </c>
      <c r="G23" s="166" t="str">
        <f>+IF(MArqueo!$G$64="Meta Conseguida","OK","NO OK")</f>
        <v>OK</v>
      </c>
      <c r="H23" s="166" t="str">
        <f>+IF(MValor!$G$64="Meta Conseguida","OK","NO OK")</f>
        <v>OK</v>
      </c>
      <c r="J23" s="282">
        <f t="shared" si="7"/>
        <v>0</v>
      </c>
      <c r="K23" s="115" t="s">
        <v>180</v>
      </c>
      <c r="L23" s="166" t="str">
        <f>+IF(GXeo!$K$64="Meta Conseguida","OK","NO OK")</f>
        <v>NO OK</v>
      </c>
      <c r="M23" s="166" t="str">
        <f>+IF(MArqueo!$K$64="Meta Conseguida","OK","NO OK")</f>
        <v>NO OK</v>
      </c>
      <c r="N23" s="166" t="str">
        <f>+IF(MValor!$K$64="Meta Conseguida","OK","NO OK")</f>
        <v>NO OK</v>
      </c>
      <c r="P23" s="282">
        <f t="shared" si="8"/>
        <v>0</v>
      </c>
      <c r="Q23" s="115" t="s">
        <v>180</v>
      </c>
      <c r="R23" s="166" t="str">
        <f>+IF(GXeo!O$64="Meta Conseguida","OK","NO OK")</f>
        <v>NO OK</v>
      </c>
      <c r="S23" s="166" t="str">
        <f>+IF(MArqueo!O$64="Meta Conseguida","OK","NO OK")</f>
        <v>NO OK</v>
      </c>
      <c r="T23" s="166" t="str">
        <f>+IF(MValor!O$64="Meta Conseguida","OK","NO OK")</f>
        <v>NO OK</v>
      </c>
      <c r="AA23" s="263">
        <f>+IF(F23="NO OK",0,1)</f>
        <v>0</v>
      </c>
      <c r="AB23" s="263">
        <f t="shared" ref="AB23" si="18">+IF(G23="NO OK",0,1)</f>
        <v>1</v>
      </c>
      <c r="AC23" s="263">
        <f t="shared" ref="AC23" si="19">+IF(H23="NO OK",0,1)</f>
        <v>1</v>
      </c>
      <c r="BA23" s="263">
        <f>+IF(L23="NO OK",0,1)</f>
        <v>0</v>
      </c>
      <c r="BB23" s="263">
        <f t="shared" ref="BB23" si="20">+IF(M23="NO OK",0,1)</f>
        <v>0</v>
      </c>
      <c r="BC23" s="263">
        <f t="shared" ref="BC23" si="21">+IF(N23="NO OK",0,1)</f>
        <v>0</v>
      </c>
      <c r="BE23" s="369">
        <f>+IF(R23="NO OK",0,1)</f>
        <v>0</v>
      </c>
      <c r="BF23" s="369">
        <f t="shared" ref="BF23" si="22">+IF(S23="NO OK",0,1)</f>
        <v>0</v>
      </c>
      <c r="BG23" s="369">
        <f t="shared" ref="BG23" si="23">+IF(T23="NO OK",0,1)</f>
        <v>0</v>
      </c>
    </row>
    <row r="24" spans="1:61" ht="30" customHeight="1">
      <c r="A24" s="300" t="s">
        <v>106</v>
      </c>
      <c r="B24" s="301" t="s">
        <v>25</v>
      </c>
      <c r="C24" s="302" t="s">
        <v>176</v>
      </c>
      <c r="D24" s="295">
        <f t="shared" si="6"/>
        <v>0.91666666666666663</v>
      </c>
      <c r="E24" s="115" t="s">
        <v>180</v>
      </c>
      <c r="F24" s="166" t="str">
        <f>+IFERROR(IF(GXeo!$F$65/GXeo!$E$65=1,"OK",IF(GXeo!$F$65=0,"NO OK","PARCIAL")),"NO OK")</f>
        <v>OK</v>
      </c>
      <c r="G24" s="166" t="str">
        <f>+IFERROR(IF(MArqueo!$F$65/MArqueo!$E$65=1,"OK",IF(MArqueo!$F$65=0,"NO OK","PARCIAL")),"NO OK")</f>
        <v>OK</v>
      </c>
      <c r="H24" s="166" t="str">
        <f>+IFERROR(IF(MValor!$F$65/MValor!$E$65=1,"OK",IF(MValor!$F$65=0,"NO OK","PARCIAL")),"NO OK")</f>
        <v>PARCIAL</v>
      </c>
      <c r="J24" s="282">
        <f t="shared" si="7"/>
        <v>0</v>
      </c>
      <c r="K24" s="115" t="s">
        <v>180</v>
      </c>
      <c r="L24" s="166" t="str">
        <f>+IFERROR(IF(GXeo!$J$65/GXeo!$I$65=1,"OK",IF(GXeo!$J$65=0,"NO OK","PARCIAL")),"NO OK")</f>
        <v>NO OK</v>
      </c>
      <c r="M24" s="166" t="str">
        <f>+IFERROR(IF(MArqueo!$J$65/MArqueo!$I$65=1,"OK",IF(MArqueo!$J$65=0,"NO OK","PARCIAL")),"NO OK")</f>
        <v>NO OK</v>
      </c>
      <c r="N24" s="166" t="str">
        <f>+IFERROR(IF(MValor!$J$65/MValor!$I$65=1,"OK",IF(MValor!$J$65=0,"NO OK","PARCIAL")),"NO OK")</f>
        <v>NO OK</v>
      </c>
      <c r="P24" s="282">
        <f t="shared" si="8"/>
        <v>0</v>
      </c>
      <c r="Q24" s="115" t="s">
        <v>180</v>
      </c>
      <c r="R24" s="166" t="str">
        <f>+IFERROR(IF(GXeo!N$65/GXeo!M$65=1,"OK",IF(GXeo!N$65=0,"NO OK","PARCIAL")),"NO OK")</f>
        <v>NO OK</v>
      </c>
      <c r="S24" s="166" t="str">
        <f>+IFERROR(IF(MArqueo!N$65/MArqueo!M$65=1,"OK",IF(MArqueo!N$65=0,"NO OK","PARCIAL")),"NO OK")</f>
        <v>NO OK</v>
      </c>
      <c r="T24" s="166" t="str">
        <f>+IFERROR(IF(MValor!N$65/MValor!M$65=1,"OK",IF(MValor!N$65=0,"NO OK","PARCIAL")),"NO OK")</f>
        <v>NO OK</v>
      </c>
      <c r="AA24" s="264">
        <f>+IFERROR(GXeo!$F$65/GXeo!$E$65,0)</f>
        <v>1</v>
      </c>
      <c r="AB24" s="265">
        <f>+IFERROR(MArqueo!$F$65/MArqueo!$E$65,0)</f>
        <v>1</v>
      </c>
      <c r="AC24" s="265">
        <f>+IFERROR(MValor!$F$65/MValor!$E$65,0)</f>
        <v>0.75</v>
      </c>
      <c r="BA24" s="265">
        <f>+IFERROR(GXeo!$J$65/GXeo!$I$65,0)</f>
        <v>0</v>
      </c>
      <c r="BB24" s="265">
        <f>+IFERROR(MArqueo!$J$65/MArqueo!$I$65,0)</f>
        <v>0</v>
      </c>
      <c r="BC24" s="265">
        <f>+IFERROR(MValor!$J$65/MValor!$I$65,0)</f>
        <v>0</v>
      </c>
      <c r="BE24" s="370">
        <f>+IFERROR(GXeo!N$65/GXeo!M$65,0)</f>
        <v>0</v>
      </c>
      <c r="BF24" s="370">
        <f>+IFERROR(MArqueo!N$65/MArqueo!M$65,0)</f>
        <v>0</v>
      </c>
      <c r="BG24" s="370">
        <f>+IFERROR(MValor!N$65/MValor!M$65,0)</f>
        <v>0</v>
      </c>
    </row>
    <row r="25" spans="1:61" ht="24.95" customHeight="1">
      <c r="A25" s="300" t="s">
        <v>148</v>
      </c>
      <c r="B25" s="301" t="s">
        <v>276</v>
      </c>
      <c r="C25" s="302" t="s">
        <v>27</v>
      </c>
      <c r="D25" s="295">
        <f t="shared" si="6"/>
        <v>0</v>
      </c>
      <c r="E25" s="114" t="str">
        <f>+IF(Centro!$G10="Meta Conseguida","OK","NO OK")</f>
        <v>NO OK</v>
      </c>
      <c r="F25" s="166" t="str">
        <f t="shared" ref="F25:H27" si="24">+$E25</f>
        <v>NO OK</v>
      </c>
      <c r="G25" s="166" t="str">
        <f>+$E25</f>
        <v>NO OK</v>
      </c>
      <c r="H25" s="166" t="str">
        <f t="shared" si="24"/>
        <v>NO OK</v>
      </c>
      <c r="J25" s="282">
        <f t="shared" si="7"/>
        <v>0</v>
      </c>
      <c r="K25" s="114" t="str">
        <f>+IF(Centro!$K10="Meta Conseguida","OK","NO OK")</f>
        <v>NO OK</v>
      </c>
      <c r="L25" s="166" t="str">
        <f>+K25</f>
        <v>NO OK</v>
      </c>
      <c r="M25" s="166" t="str">
        <f t="shared" ref="M25:N25" si="25">+L25</f>
        <v>NO OK</v>
      </c>
      <c r="N25" s="166" t="str">
        <f t="shared" si="25"/>
        <v>NO OK</v>
      </c>
      <c r="P25" s="282">
        <f t="shared" si="8"/>
        <v>0</v>
      </c>
      <c r="Q25" s="114" t="str">
        <f>+IF(Centro!O$10="Meta Conseguida","OK","NO OK")</f>
        <v>NO OK</v>
      </c>
      <c r="R25" s="166" t="str">
        <f>+Q25</f>
        <v>NO OK</v>
      </c>
      <c r="S25" s="166" t="str">
        <f t="shared" ref="S25:T25" si="26">+R25</f>
        <v>NO OK</v>
      </c>
      <c r="T25" s="166" t="str">
        <f t="shared" si="26"/>
        <v>NO OK</v>
      </c>
      <c r="AA25" s="263">
        <f t="shared" ref="AA25:AA28" si="27">+IF(F25="NO OK",0,1)</f>
        <v>0</v>
      </c>
      <c r="AB25" s="263">
        <f t="shared" ref="AB25:AB28" si="28">+IF(G25="NO OK",0,1)</f>
        <v>0</v>
      </c>
      <c r="AC25" s="263">
        <f t="shared" ref="AC25:AC28" si="29">+IF(H25="NO OK",0,1)</f>
        <v>0</v>
      </c>
      <c r="BA25" s="263">
        <f t="shared" ref="BA25:BA28" si="30">+IF(L25="NO OK",0,1)</f>
        <v>0</v>
      </c>
      <c r="BB25" s="263">
        <f t="shared" ref="BB25:BB28" si="31">+IF(M25="NO OK",0,1)</f>
        <v>0</v>
      </c>
      <c r="BC25" s="263">
        <f t="shared" ref="BC25:BC28" si="32">+IF(N25="NO OK",0,1)</f>
        <v>0</v>
      </c>
      <c r="BE25" s="369">
        <f t="shared" ref="BE25:BE28" si="33">+IF(R25="NO OK",0,1)</f>
        <v>0</v>
      </c>
      <c r="BF25" s="369">
        <f t="shared" ref="BF25:BF28" si="34">+IF(S25="NO OK",0,1)</f>
        <v>0</v>
      </c>
      <c r="BG25" s="369">
        <f t="shared" ref="BG25:BG28" si="35">+IF(T25="NO OK",0,1)</f>
        <v>0</v>
      </c>
    </row>
    <row r="26" spans="1:61" ht="30" customHeight="1">
      <c r="A26" s="300" t="s">
        <v>149</v>
      </c>
      <c r="B26" s="301" t="s">
        <v>277</v>
      </c>
      <c r="C26" s="302" t="s">
        <v>28</v>
      </c>
      <c r="D26" s="295">
        <f t="shared" si="6"/>
        <v>1</v>
      </c>
      <c r="E26" s="114" t="str">
        <f>+IF(Centro!$G11="Meta Conseguida","OK","NO OK")</f>
        <v>OK</v>
      </c>
      <c r="F26" s="166" t="str">
        <f t="shared" si="24"/>
        <v>OK</v>
      </c>
      <c r="G26" s="166" t="str">
        <f t="shared" si="24"/>
        <v>OK</v>
      </c>
      <c r="H26" s="166" t="str">
        <f t="shared" si="24"/>
        <v>OK</v>
      </c>
      <c r="J26" s="282">
        <f t="shared" si="7"/>
        <v>0</v>
      </c>
      <c r="K26" s="114" t="str">
        <f>+IF(Centro!$K11="Meta Conseguida","OK","NO OK")</f>
        <v>NO OK</v>
      </c>
      <c r="L26" s="166" t="str">
        <f t="shared" ref="L26:N26" si="36">+K26</f>
        <v>NO OK</v>
      </c>
      <c r="M26" s="166" t="str">
        <f t="shared" si="36"/>
        <v>NO OK</v>
      </c>
      <c r="N26" s="166" t="str">
        <f t="shared" si="36"/>
        <v>NO OK</v>
      </c>
      <c r="P26" s="282">
        <f t="shared" si="8"/>
        <v>0</v>
      </c>
      <c r="Q26" s="114" t="str">
        <f>+IF(Centro!O$11="Meta Conseguida","OK","NO OK")</f>
        <v>NO OK</v>
      </c>
      <c r="R26" s="166" t="str">
        <f t="shared" ref="R26:T26" si="37">+Q26</f>
        <v>NO OK</v>
      </c>
      <c r="S26" s="166" t="str">
        <f t="shared" si="37"/>
        <v>NO OK</v>
      </c>
      <c r="T26" s="166" t="str">
        <f t="shared" si="37"/>
        <v>NO OK</v>
      </c>
      <c r="AA26" s="263">
        <f t="shared" si="27"/>
        <v>1</v>
      </c>
      <c r="AB26" s="263">
        <f t="shared" si="28"/>
        <v>1</v>
      </c>
      <c r="AC26" s="263">
        <f t="shared" si="29"/>
        <v>1</v>
      </c>
      <c r="BA26" s="263">
        <f t="shared" si="30"/>
        <v>0</v>
      </c>
      <c r="BB26" s="263">
        <f t="shared" si="31"/>
        <v>0</v>
      </c>
      <c r="BC26" s="263">
        <f t="shared" si="32"/>
        <v>0</v>
      </c>
      <c r="BE26" s="369">
        <f t="shared" si="33"/>
        <v>0</v>
      </c>
      <c r="BF26" s="369">
        <f t="shared" si="34"/>
        <v>0</v>
      </c>
      <c r="BG26" s="369">
        <f t="shared" si="35"/>
        <v>0</v>
      </c>
    </row>
    <row r="27" spans="1:61" ht="24.95" customHeight="1">
      <c r="A27" s="300" t="s">
        <v>150</v>
      </c>
      <c r="B27" s="301" t="s">
        <v>284</v>
      </c>
      <c r="C27" s="302" t="s">
        <v>29</v>
      </c>
      <c r="D27" s="295">
        <f t="shared" si="6"/>
        <v>1</v>
      </c>
      <c r="E27" s="114" t="str">
        <f>+IF(Centro!$G15="Meta Conseguida","OK","NO OK")</f>
        <v>OK</v>
      </c>
      <c r="F27" s="166" t="str">
        <f t="shared" si="24"/>
        <v>OK</v>
      </c>
      <c r="G27" s="166" t="str">
        <f t="shared" si="24"/>
        <v>OK</v>
      </c>
      <c r="H27" s="166" t="str">
        <f t="shared" si="24"/>
        <v>OK</v>
      </c>
      <c r="J27" s="282">
        <f t="shared" si="7"/>
        <v>0</v>
      </c>
      <c r="K27" s="114" t="str">
        <f>+IF(Centro!$K15="Meta Conseguida","OK","NO OK")</f>
        <v>NO OK</v>
      </c>
      <c r="L27" s="166" t="str">
        <f t="shared" ref="L27:N27" si="38">+K27</f>
        <v>NO OK</v>
      </c>
      <c r="M27" s="166" t="str">
        <f t="shared" si="38"/>
        <v>NO OK</v>
      </c>
      <c r="N27" s="166" t="str">
        <f t="shared" si="38"/>
        <v>NO OK</v>
      </c>
      <c r="P27" s="282">
        <f t="shared" si="8"/>
        <v>0</v>
      </c>
      <c r="Q27" s="114" t="str">
        <f>+IF(Centro!O$15="Meta Conseguida","OK","NO OK")</f>
        <v>NO OK</v>
      </c>
      <c r="R27" s="166" t="str">
        <f t="shared" ref="R27:T27" si="39">+Q27</f>
        <v>NO OK</v>
      </c>
      <c r="S27" s="166" t="str">
        <f t="shared" si="39"/>
        <v>NO OK</v>
      </c>
      <c r="T27" s="166" t="str">
        <f t="shared" si="39"/>
        <v>NO OK</v>
      </c>
      <c r="AA27" s="263">
        <f t="shared" si="27"/>
        <v>1</v>
      </c>
      <c r="AB27" s="263">
        <f t="shared" si="28"/>
        <v>1</v>
      </c>
      <c r="AC27" s="263">
        <f t="shared" si="29"/>
        <v>1</v>
      </c>
      <c r="BA27" s="263">
        <f t="shared" si="30"/>
        <v>0</v>
      </c>
      <c r="BB27" s="263">
        <f t="shared" si="31"/>
        <v>0</v>
      </c>
      <c r="BC27" s="263">
        <f t="shared" si="32"/>
        <v>0</v>
      </c>
      <c r="BE27" s="369">
        <f t="shared" si="33"/>
        <v>0</v>
      </c>
      <c r="BF27" s="369">
        <f t="shared" si="34"/>
        <v>0</v>
      </c>
      <c r="BG27" s="369">
        <f t="shared" si="35"/>
        <v>0</v>
      </c>
    </row>
    <row r="28" spans="1:61" ht="24.95" customHeight="1">
      <c r="A28" s="300" t="s">
        <v>111</v>
      </c>
      <c r="B28" s="301" t="s">
        <v>185</v>
      </c>
      <c r="C28" s="302" t="s">
        <v>31</v>
      </c>
      <c r="D28" s="295">
        <f t="shared" si="6"/>
        <v>0.66666666666666663</v>
      </c>
      <c r="E28" s="115" t="s">
        <v>180</v>
      </c>
      <c r="F28" s="166" t="str">
        <f>+IF(GXeo!$G$71="Meta Conseguida","OK","NO OK")</f>
        <v>OK</v>
      </c>
      <c r="G28" s="166" t="str">
        <f>+IF(MArqueo!$G$71="Meta Conseguida","OK","NO OK")</f>
        <v>OK</v>
      </c>
      <c r="H28" s="166" t="str">
        <f>+IF(MValor!$G$71="Meta Conseguida","OK","NO OK")</f>
        <v>NO OK</v>
      </c>
      <c r="J28" s="282">
        <f t="shared" si="7"/>
        <v>0</v>
      </c>
      <c r="K28" s="115" t="s">
        <v>180</v>
      </c>
      <c r="L28" s="166" t="str">
        <f>+IF(GXeo!$K$71="Meta Conseguida","OK","NO OK")</f>
        <v>NO OK</v>
      </c>
      <c r="M28" s="166" t="str">
        <f>+IF(MArqueo!$K$71="Meta Conseguida","OK","NO OK")</f>
        <v>NO OK</v>
      </c>
      <c r="N28" s="166" t="str">
        <f>+IF(MValor!$K$71="Meta Conseguida","OK","NO OK")</f>
        <v>NO OK</v>
      </c>
      <c r="P28" s="282">
        <f t="shared" si="8"/>
        <v>0</v>
      </c>
      <c r="Q28" s="115" t="s">
        <v>180</v>
      </c>
      <c r="R28" s="166" t="str">
        <f>+IF(GXeo!O$71="Meta Conseguida","OK","NO OK")</f>
        <v>NO OK</v>
      </c>
      <c r="S28" s="166" t="str">
        <f>+IF(MArqueo!O$71="Meta Conseguida","OK","NO OK")</f>
        <v>NO OK</v>
      </c>
      <c r="T28" s="166" t="str">
        <f>+IF(MValor!O$71="Meta Conseguida","OK","NO OK")</f>
        <v>NO OK</v>
      </c>
      <c r="AA28" s="263">
        <f t="shared" si="27"/>
        <v>1</v>
      </c>
      <c r="AB28" s="263">
        <f t="shared" si="28"/>
        <v>1</v>
      </c>
      <c r="AC28" s="263">
        <f t="shared" si="29"/>
        <v>0</v>
      </c>
      <c r="BA28" s="263">
        <f t="shared" si="30"/>
        <v>0</v>
      </c>
      <c r="BB28" s="263">
        <f t="shared" si="31"/>
        <v>0</v>
      </c>
      <c r="BC28" s="263">
        <f t="shared" si="32"/>
        <v>0</v>
      </c>
      <c r="BE28" s="369">
        <f t="shared" si="33"/>
        <v>0</v>
      </c>
      <c r="BF28" s="369">
        <f t="shared" si="34"/>
        <v>0</v>
      </c>
      <c r="BG28" s="369">
        <f t="shared" si="35"/>
        <v>0</v>
      </c>
    </row>
    <row r="29" spans="1:61" ht="24.95" customHeight="1">
      <c r="A29" s="300" t="s">
        <v>113</v>
      </c>
      <c r="B29" s="301" t="s">
        <v>265</v>
      </c>
      <c r="C29" s="302" t="s">
        <v>23</v>
      </c>
      <c r="D29" s="295">
        <f t="shared" si="6"/>
        <v>0.83333333333333337</v>
      </c>
      <c r="E29" s="114" t="str">
        <f>+IF(Centro!$G20="Meta Conseguida","OK","NO OK")</f>
        <v>OK</v>
      </c>
      <c r="F29" s="166" t="str">
        <f>+IF(GXeo!$G73="Meta Conseguida","OK","NO OK")</f>
        <v>NO OK</v>
      </c>
      <c r="G29" s="166" t="str">
        <f>+IF(MArqueo!$G$73="Meta Conseguida","OK","NO OK")</f>
        <v>OK</v>
      </c>
      <c r="H29" s="166" t="str">
        <f>+IF(MValor!$G73="Meta Conseguida","OK","NO OK")</f>
        <v>OK</v>
      </c>
      <c r="J29" s="282">
        <f t="shared" si="7"/>
        <v>0</v>
      </c>
      <c r="K29" s="114" t="str">
        <f>+IF(Centro!$K20="Meta Conseguida","OK","NO OK")</f>
        <v>NO OK</v>
      </c>
      <c r="L29" s="166" t="str">
        <f>+IF(GXeo!$K$73="Meta Conseguida","OK","NO OK")</f>
        <v>NO OK</v>
      </c>
      <c r="M29" s="166" t="str">
        <f>+IF(MArqueo!$K$73="Meta Conseguida","OK","NO OK")</f>
        <v>NO OK</v>
      </c>
      <c r="N29" s="166" t="str">
        <f>+IF(MValor!$K$73="Meta Conseguida","OK","NO OK")</f>
        <v>NO OK</v>
      </c>
      <c r="P29" s="282">
        <f t="shared" si="8"/>
        <v>0</v>
      </c>
      <c r="Q29" s="114" t="str">
        <f>+IF(Centro!O$20="Meta Conseguida","OK","NO OK")</f>
        <v>NO OK</v>
      </c>
      <c r="R29" s="166" t="str">
        <f>+IF(GXeo!O73="Meta Conseguida","OK","NO OK")</f>
        <v>NO OK</v>
      </c>
      <c r="S29" s="166" t="str">
        <f>+IF(MArqueo!O73="Meta Conseguida","OK","NO OK")</f>
        <v>NO OK</v>
      </c>
      <c r="T29" s="166" t="str">
        <f>+IF(MValor!O73="Meta Conseguida","OK","NO OK")</f>
        <v>NO OK</v>
      </c>
      <c r="AA29" s="309">
        <f>+COUNTIF($E29:$F29,"OK")/+COUNTA($E29:$F29)</f>
        <v>0.5</v>
      </c>
      <c r="AB29" s="309">
        <f>+(COUNTIF($E29,"OK")+COUNTIF(G29,"OK"))/+COUNTA($E29,G29)</f>
        <v>1</v>
      </c>
      <c r="AC29" s="309">
        <f>+(COUNTIF($E29,"OK")+COUNTIF(H29,"OK"))/+COUNTA($E29,H29)</f>
        <v>1</v>
      </c>
      <c r="AI29" s="2"/>
      <c r="BA29" s="309">
        <f>+COUNTIF($K29:$L29,"OK")/+COUNTA($K29:$L29)</f>
        <v>0</v>
      </c>
      <c r="BB29" s="309">
        <f>+(COUNTIF($K29,"OK")+COUNTIF(M29,"OK"))/+COUNTA($K29,M29)</f>
        <v>0</v>
      </c>
      <c r="BC29" s="309">
        <f>+(COUNTIF($K29,"OK")+COUNTIF(N29,"OK"))/+COUNTA($K29,N29)</f>
        <v>0</v>
      </c>
      <c r="BE29" s="375">
        <f>+(COUNTIF($Q$29,"OK")+COUNTIF($R$29,"OK"))/+COUNTA($Q$29,$R$29)</f>
        <v>0</v>
      </c>
      <c r="BF29" s="375">
        <f>+(COUNTIF($Q$29,"OK")+COUNTIF($S$29,"OK"))/+COUNTA($Q$29,$S$29)</f>
        <v>0</v>
      </c>
      <c r="BG29" s="375">
        <f>+(COUNTIF($Q$29,"OK")+COUNTIF($T$29,"OK"))/+COUNTA($Q$29,$T$29)</f>
        <v>0</v>
      </c>
    </row>
    <row r="30" spans="1:61" ht="24.95" customHeight="1">
      <c r="A30" s="300" t="s">
        <v>114</v>
      </c>
      <c r="B30" s="301" t="s">
        <v>208</v>
      </c>
      <c r="C30" s="302" t="s">
        <v>24</v>
      </c>
      <c r="D30" s="295">
        <f t="shared" si="6"/>
        <v>1</v>
      </c>
      <c r="E30" s="115" t="s">
        <v>180</v>
      </c>
      <c r="F30" s="166" t="str">
        <f>+IF(GXeo!$G74="Meta Conseguida","OK","NO OK")</f>
        <v>OK</v>
      </c>
      <c r="G30" s="166" t="str">
        <f>+IF(MArqueo!$G$74="Meta Conseguida","OK","NO OK")</f>
        <v>OK</v>
      </c>
      <c r="H30" s="166" t="str">
        <f>+IF(MValor!$G74="Meta Conseguida","OK","NO OK")</f>
        <v>OK</v>
      </c>
      <c r="J30" s="282">
        <f t="shared" si="7"/>
        <v>0</v>
      </c>
      <c r="K30" s="115" t="s">
        <v>180</v>
      </c>
      <c r="L30" s="166" t="str">
        <f>+IF(GXeo!$K$74="Meta Conseguida","OK","NO OK")</f>
        <v>NO OK</v>
      </c>
      <c r="M30" s="166" t="str">
        <f>+IF(MArqueo!$K$74="Meta Conseguida","OK","NO OK")</f>
        <v>NO OK</v>
      </c>
      <c r="N30" s="166" t="str">
        <f>+IF(MValor!$K$74="Meta Conseguida","OK","NO OK")</f>
        <v>NO OK</v>
      </c>
      <c r="P30" s="282">
        <f t="shared" si="8"/>
        <v>0</v>
      </c>
      <c r="Q30" s="115" t="s">
        <v>180</v>
      </c>
      <c r="R30" s="166" t="str">
        <f>+IF(GXeo!O74="Meta Conseguida","OK","NO OK")</f>
        <v>NO OK</v>
      </c>
      <c r="S30" s="166" t="str">
        <f>+IF(MArqueo!O74="Meta Conseguida","OK","NO OK")</f>
        <v>NO OK</v>
      </c>
      <c r="T30" s="166" t="str">
        <f>+IF(MValor!O74="Meta Conseguida","OK","NO OK")</f>
        <v>NO OK</v>
      </c>
      <c r="AA30" s="263">
        <f>+IF(F30="NO OK",0,1)</f>
        <v>1</v>
      </c>
      <c r="AB30" s="263">
        <f t="shared" ref="AB30" si="40">+IF(G30="NO OK",0,1)</f>
        <v>1</v>
      </c>
      <c r="AC30" s="263">
        <f t="shared" ref="AC30" si="41">+IF(H30="NO OK",0,1)</f>
        <v>1</v>
      </c>
      <c r="BA30" s="263">
        <f t="shared" ref="BA30" si="42">+IF(L30="NO OK",0,1)</f>
        <v>0</v>
      </c>
      <c r="BB30" s="263">
        <f t="shared" ref="BB30" si="43">+IF(M30="NO OK",0,1)</f>
        <v>0</v>
      </c>
      <c r="BC30" s="263">
        <f t="shared" ref="BC30" si="44">+IF(N30="NO OK",0,1)</f>
        <v>0</v>
      </c>
      <c r="BE30" s="369">
        <f>+IF(R30="NO OK",0,1)</f>
        <v>0</v>
      </c>
      <c r="BF30" s="369">
        <f t="shared" ref="BF30" si="45">+IF(S30="NO OK",0,1)</f>
        <v>0</v>
      </c>
      <c r="BG30" s="369">
        <f t="shared" ref="BG30" si="46">+IF(T30="NO OK",0,1)</f>
        <v>0</v>
      </c>
    </row>
    <row r="31" spans="1:61" ht="24.95" customHeight="1">
      <c r="A31" s="300" t="s">
        <v>115</v>
      </c>
      <c r="B31" s="301" t="s">
        <v>329</v>
      </c>
      <c r="C31" s="302" t="s">
        <v>9</v>
      </c>
      <c r="D31" s="295">
        <f t="shared" si="6"/>
        <v>0.83333333333333337</v>
      </c>
      <c r="E31" s="115" t="s">
        <v>180</v>
      </c>
      <c r="F31" s="166" t="str">
        <f>+IFERROR(IF(GXeo!$F$75/GXeo!$E$75=1,"OK",IF(GXeo!$F$75=0,"NO OK","PARCIAL")),"NO OK")</f>
        <v>OK</v>
      </c>
      <c r="G31" s="166" t="str">
        <f>+IFERROR(IF(MArqueo!$F$75/MArqueo!$E$75=1,"OK",IF(MArqueo!$F$75=0,"NO OK","PARCIAL")),"NO OK")</f>
        <v>PARCIAL</v>
      </c>
      <c r="H31" s="166" t="str">
        <f>+IFERROR(IF(MValor!$F$75/MValor!$E$75=1,"OK",IF(MValor!$F$75=0,"NO OK","PARCIAL")),"NO OK")</f>
        <v>PARCIAL</v>
      </c>
      <c r="J31" s="282">
        <f t="shared" si="7"/>
        <v>0</v>
      </c>
      <c r="K31" s="115" t="s">
        <v>180</v>
      </c>
      <c r="L31" s="166" t="str">
        <f>+IFERROR(IF(GXeo!$J$75/GXeo!$I$75=1,"OK",IF(GXeo!$J$75=0,"NO OK","PARCIAL")),"NO OK")</f>
        <v>NO OK</v>
      </c>
      <c r="M31" s="166" t="str">
        <f>+IFERROR(IF(MArqueo!$J$75/MArqueo!$I$75=1,"OK",IF(MArqueo!$J$75=0,"NO OK","PARCIAL")),"NO OK")</f>
        <v>NO OK</v>
      </c>
      <c r="N31" s="166" t="str">
        <f>+IFERROR(IF(MValor!$J$75/MValor!$I$75=1,"OK",IF(MValor!$J$75=0,"NO OK","PARCIAL")),"NO OK")</f>
        <v>NO OK</v>
      </c>
      <c r="P31" s="282">
        <f t="shared" si="8"/>
        <v>0</v>
      </c>
      <c r="Q31" s="115" t="s">
        <v>180</v>
      </c>
      <c r="R31" s="166" t="str">
        <f>+IFERROR(IF(GXeo!N$75/GXeo!M$75=1,"OK",IF(GXeo!N$75=0,"NO OK","PARCIAL")),"NO OK")</f>
        <v>NO OK</v>
      </c>
      <c r="S31" s="166" t="str">
        <f>+IFERROR(IF(MArqueo!N$75/MArqueo!M$75=1,"OK",IF(MArqueo!N$75=0,"NO OK","PARCIAL")),"NO OK")</f>
        <v>NO OK</v>
      </c>
      <c r="T31" s="166" t="str">
        <f>+IFERROR(IF(MValor!N$75/MValor!M$75=1,"OK",IF(MValor!N$75=0,"NO OK","PARCIAL")),"NO OK")</f>
        <v>NO OK</v>
      </c>
      <c r="AA31" s="264">
        <f>+IFERROR(GXeo!$F$75/GXeo!$E$75,0)</f>
        <v>1</v>
      </c>
      <c r="AB31" s="265">
        <f>+IFERROR(MArqueo!$F$75/MArqueo!$E$75,0)</f>
        <v>0.75</v>
      </c>
      <c r="AC31" s="265">
        <f>+IFERROR(MValor!$F$75/MValor!$E$75,0)</f>
        <v>0.75</v>
      </c>
      <c r="BA31" s="265">
        <f>+IFERROR(GXeo!$J$75/GXeo!$I$75,0)</f>
        <v>0</v>
      </c>
      <c r="BB31" s="265">
        <f>+IFERROR(MArqueo!$J$75/MArqueo!$I$75,0)</f>
        <v>0</v>
      </c>
      <c r="BC31" s="265">
        <f>+IFERROR(MValor!$J$75/MValor!$I$75,0)</f>
        <v>0</v>
      </c>
      <c r="BE31" s="370">
        <f>+IFERROR(GXeo!N75/GXeo!M75,0)</f>
        <v>0</v>
      </c>
      <c r="BF31" s="370">
        <f>+IFERROR(MArqueo!N75/MArqueo!M75,0)</f>
        <v>0</v>
      </c>
      <c r="BG31" s="370">
        <f>+IFERROR(MValor!N75/MValor!M75,0)</f>
        <v>0</v>
      </c>
    </row>
    <row r="32" spans="1:61" ht="24.95" customHeight="1">
      <c r="A32" s="300" t="s">
        <v>128</v>
      </c>
      <c r="B32" s="301" t="s">
        <v>32</v>
      </c>
      <c r="C32" s="302" t="s">
        <v>153</v>
      </c>
      <c r="D32" s="295">
        <f t="shared" si="6"/>
        <v>1</v>
      </c>
      <c r="E32" s="114" t="str">
        <f>+IF(Centro!$G22="Meta Conseguida","OK","NO OK")</f>
        <v>OK</v>
      </c>
      <c r="F32" s="166" t="str">
        <f>+$E32</f>
        <v>OK</v>
      </c>
      <c r="G32" s="166" t="str">
        <f t="shared" ref="G32:H32" si="47">+$E32</f>
        <v>OK</v>
      </c>
      <c r="H32" s="166" t="str">
        <f t="shared" si="47"/>
        <v>OK</v>
      </c>
      <c r="J32" s="282">
        <f t="shared" si="7"/>
        <v>0</v>
      </c>
      <c r="K32" s="114" t="str">
        <f>+IF(Centro!$K22="Meta Conseguida","OK","NO OK")</f>
        <v>NO OK</v>
      </c>
      <c r="L32" s="166" t="str">
        <f t="shared" ref="L32:N32" si="48">+K32</f>
        <v>NO OK</v>
      </c>
      <c r="M32" s="166" t="str">
        <f t="shared" si="48"/>
        <v>NO OK</v>
      </c>
      <c r="N32" s="166" t="str">
        <f t="shared" si="48"/>
        <v>NO OK</v>
      </c>
      <c r="P32" s="282">
        <f t="shared" si="8"/>
        <v>0</v>
      </c>
      <c r="Q32" s="114" t="str">
        <f>+IF(Centro!O$22="Meta Conseguida","OK","NO OK")</f>
        <v>NO OK</v>
      </c>
      <c r="R32" s="166" t="str">
        <f t="shared" ref="R32:T32" si="49">+Q32</f>
        <v>NO OK</v>
      </c>
      <c r="S32" s="166" t="str">
        <f t="shared" si="49"/>
        <v>NO OK</v>
      </c>
      <c r="T32" s="166" t="str">
        <f t="shared" si="49"/>
        <v>NO OK</v>
      </c>
      <c r="AA32" s="263">
        <f t="shared" ref="AA32:AA34" si="50">+IF(F32="NO OK",0,1)</f>
        <v>1</v>
      </c>
      <c r="AB32" s="263">
        <f t="shared" ref="AB32:AB34" si="51">+IF(G32="NO OK",0,1)</f>
        <v>1</v>
      </c>
      <c r="AC32" s="263">
        <f t="shared" ref="AC32:AC34" si="52">+IF(H32="NO OK",0,1)</f>
        <v>1</v>
      </c>
      <c r="BA32" s="263">
        <f t="shared" ref="BA32:BA34" si="53">+IF(L32="NO OK",0,1)</f>
        <v>0</v>
      </c>
      <c r="BB32" s="263">
        <f t="shared" ref="BB32:BB34" si="54">+IF(M32="NO OK",0,1)</f>
        <v>0</v>
      </c>
      <c r="BC32" s="263">
        <f t="shared" ref="BC32:BC34" si="55">+IF(N32="NO OK",0,1)</f>
        <v>0</v>
      </c>
      <c r="BE32" s="369">
        <f>+IF(R32="NO OK",0,1)</f>
        <v>0</v>
      </c>
      <c r="BF32" s="369">
        <f t="shared" ref="BF32:BF34" si="56">+IF(S32="NO OK",0,1)</f>
        <v>0</v>
      </c>
      <c r="BG32" s="369">
        <f t="shared" ref="BG32:BG34" si="57">+IF(T32="NO OK",0,1)</f>
        <v>0</v>
      </c>
    </row>
    <row r="33" spans="1:59" ht="24.95" customHeight="1">
      <c r="A33" s="300" t="s">
        <v>129</v>
      </c>
      <c r="B33" s="301" t="s">
        <v>133</v>
      </c>
      <c r="C33" s="302" t="s">
        <v>153</v>
      </c>
      <c r="D33" s="295">
        <f t="shared" si="6"/>
        <v>1</v>
      </c>
      <c r="E33" s="115" t="s">
        <v>180</v>
      </c>
      <c r="F33" s="166" t="str">
        <f>+IF(GXeo!$G80="Meta Conseguida","OK","NO OK")</f>
        <v>OK</v>
      </c>
      <c r="G33" s="166" t="str">
        <f>+IF(MArqueo!$G$80="Meta Conseguida","OK","NO OK")</f>
        <v>OK</v>
      </c>
      <c r="H33" s="166" t="str">
        <f>+IF(MValor!$G80="Meta Conseguida","OK","NO OK")</f>
        <v>OK</v>
      </c>
      <c r="J33" s="282">
        <f t="shared" si="7"/>
        <v>0</v>
      </c>
      <c r="K33" s="115" t="s">
        <v>180</v>
      </c>
      <c r="L33" s="166" t="str">
        <f>+IF(GXeo!$K$80="Meta Conseguida","OK","NO OK")</f>
        <v>NO OK</v>
      </c>
      <c r="M33" s="166" t="str">
        <f>+IF(MArqueo!$K$80="Meta Conseguida","OK","NO OK")</f>
        <v>NO OK</v>
      </c>
      <c r="N33" s="166" t="str">
        <f>+IF(MValor!$K$80="Meta Conseguida","OK","NO OK")</f>
        <v>NO OK</v>
      </c>
      <c r="P33" s="282">
        <f t="shared" si="8"/>
        <v>0</v>
      </c>
      <c r="Q33" s="115" t="s">
        <v>180</v>
      </c>
      <c r="R33" s="166" t="str">
        <f>+IF(GXeo!O$80="Meta Conseguida","OK","NO OK")</f>
        <v>NO OK</v>
      </c>
      <c r="S33" s="166" t="str">
        <f>+IF(MArqueo!O$80="Meta Conseguida","OK","NO OK")</f>
        <v>NO OK</v>
      </c>
      <c r="T33" s="166" t="str">
        <f>+IF(MValor!O$80="Meta Conseguida","OK","NO OK")</f>
        <v>NO OK</v>
      </c>
      <c r="AA33" s="263">
        <f t="shared" si="50"/>
        <v>1</v>
      </c>
      <c r="AB33" s="263">
        <f t="shared" si="51"/>
        <v>1</v>
      </c>
      <c r="AC33" s="263">
        <f t="shared" si="52"/>
        <v>1</v>
      </c>
      <c r="BA33" s="263">
        <f t="shared" si="53"/>
        <v>0</v>
      </c>
      <c r="BB33" s="263">
        <f t="shared" si="54"/>
        <v>0</v>
      </c>
      <c r="BC33" s="263">
        <f t="shared" si="55"/>
        <v>0</v>
      </c>
      <c r="BE33" s="369">
        <f>+IF(R33="NO OK",0,1)</f>
        <v>0</v>
      </c>
      <c r="BF33" s="369">
        <f t="shared" si="56"/>
        <v>0</v>
      </c>
      <c r="BG33" s="369">
        <f t="shared" si="57"/>
        <v>0</v>
      </c>
    </row>
    <row r="34" spans="1:59" ht="24.95" customHeight="1">
      <c r="A34" s="300" t="s">
        <v>130</v>
      </c>
      <c r="B34" s="301" t="s">
        <v>57</v>
      </c>
      <c r="C34" s="302" t="s">
        <v>7</v>
      </c>
      <c r="D34" s="295">
        <f t="shared" si="6"/>
        <v>1</v>
      </c>
      <c r="E34" s="115" t="s">
        <v>180</v>
      </c>
      <c r="F34" s="166" t="str">
        <f>+IF(GXeo!$G81="Meta Conseguida","OK","NO OK")</f>
        <v>OK</v>
      </c>
      <c r="G34" s="166" t="str">
        <f>+IF(MArqueo!$G$81="Meta Conseguida","OK","NO OK")</f>
        <v>OK</v>
      </c>
      <c r="H34" s="166" t="str">
        <f>+IF(MValor!$G81="Meta Conseguida","OK","NO OK")</f>
        <v>OK</v>
      </c>
      <c r="J34" s="282">
        <f t="shared" si="7"/>
        <v>0</v>
      </c>
      <c r="K34" s="115" t="s">
        <v>180</v>
      </c>
      <c r="L34" s="166" t="str">
        <f>+IF(GXeo!$K$81="Meta Conseguida","OK","NO OK")</f>
        <v>NO OK</v>
      </c>
      <c r="M34" s="166" t="str">
        <f>+IF(MArqueo!$K$81="Meta Conseguida","OK","NO OK")</f>
        <v>NO OK</v>
      </c>
      <c r="N34" s="166" t="str">
        <f>+IF(MValor!$K$81="Meta Conseguida","OK","NO OK")</f>
        <v>NO OK</v>
      </c>
      <c r="P34" s="282">
        <f t="shared" si="8"/>
        <v>0</v>
      </c>
      <c r="Q34" s="115" t="s">
        <v>180</v>
      </c>
      <c r="R34" s="166" t="str">
        <f>+IF(GXeo!O$81="Meta Conseguida","OK","NO OK")</f>
        <v>NO OK</v>
      </c>
      <c r="S34" s="166" t="str">
        <f>+IF(MArqueo!O$81="Meta Conseguida","OK","NO OK")</f>
        <v>NO OK</v>
      </c>
      <c r="T34" s="166" t="str">
        <f>+IF(MValor!O$81="Meta Conseguida","OK","NO OK")</f>
        <v>NO OK</v>
      </c>
      <c r="AA34" s="263">
        <f t="shared" si="50"/>
        <v>1</v>
      </c>
      <c r="AB34" s="263">
        <f t="shared" si="51"/>
        <v>1</v>
      </c>
      <c r="AC34" s="263">
        <f t="shared" si="52"/>
        <v>1</v>
      </c>
      <c r="BA34" s="263">
        <f t="shared" si="53"/>
        <v>0</v>
      </c>
      <c r="BB34" s="263">
        <f t="shared" si="54"/>
        <v>0</v>
      </c>
      <c r="BC34" s="263">
        <f t="shared" si="55"/>
        <v>0</v>
      </c>
      <c r="BE34" s="369">
        <f>+IF(R34="NO OK",0,1)</f>
        <v>0</v>
      </c>
      <c r="BF34" s="369">
        <f t="shared" si="56"/>
        <v>0</v>
      </c>
      <c r="BG34" s="369">
        <f t="shared" si="57"/>
        <v>0</v>
      </c>
    </row>
    <row r="35" spans="1:59" ht="26.25" thickBot="1">
      <c r="A35" s="303" t="s">
        <v>167</v>
      </c>
      <c r="B35" s="304" t="s">
        <v>266</v>
      </c>
      <c r="C35" s="305" t="s">
        <v>11</v>
      </c>
      <c r="D35" s="296">
        <f t="shared" si="6"/>
        <v>0.83333333333333337</v>
      </c>
      <c r="E35" s="116" t="s">
        <v>180</v>
      </c>
      <c r="F35" s="167" t="str">
        <f>+IFERROR(IF(GXeo!$F$82/GXeo!$E$82=1,"OK",IF(GXeo!$F$82=0,"NO OK","PARCIAL")),"NO OK")</f>
        <v>PARCIAL</v>
      </c>
      <c r="G35" s="167" t="str">
        <f>+IFERROR(IF(MArqueo!$F$82/MArqueo!$E$82=1,"OK",IF(MArqueo!$F$82=0,"NO OK","PARCIAL")),"NO OK")</f>
        <v>OK</v>
      </c>
      <c r="H35" s="167" t="str">
        <f>+IFERROR(IF(MValor!$F$82/MValor!$E$82=1,"OK",IF(MValor!$F$82=0,"NO OK","PARCIAL")),"NO OK")</f>
        <v>PARCIAL</v>
      </c>
      <c r="J35" s="283">
        <f t="shared" si="7"/>
        <v>0</v>
      </c>
      <c r="K35" s="116" t="s">
        <v>180</v>
      </c>
      <c r="L35" s="167" t="str">
        <f>+IFERROR(IF(GXeo!$J$82/GXeo!$I$82=1,"OK",IF(GXeo!$J$82=0,"NO OK","PARCIAL")),"NO OK")</f>
        <v>NO OK</v>
      </c>
      <c r="M35" s="167" t="str">
        <f>+IFERROR(IF(MArqueo!$J$82/MArqueo!$I$82=1,"OK",IF(MArqueo!$J$82=0,"NO OK","PARCIAL")),"NO OK")</f>
        <v>NO OK</v>
      </c>
      <c r="N35" s="167" t="str">
        <f>+IFERROR(IF(MValor!$J$82/MValor!$I$82=1,"OK",IF(MValor!$J$82=0,"NO OK","PARCIAL")),"NO OK")</f>
        <v>NO OK</v>
      </c>
      <c r="P35" s="283">
        <f t="shared" si="8"/>
        <v>0</v>
      </c>
      <c r="Q35" s="116" t="s">
        <v>180</v>
      </c>
      <c r="R35" s="167" t="str">
        <f>+IFERROR(IF(GXeo!N$82/GXeo!M$82=1,"OK",IF(GXeo!N$82=0,"NO OK","PARCIAL")),"NO OK")</f>
        <v>NO OK</v>
      </c>
      <c r="S35" s="167" t="str">
        <f>+IFERROR(IF(MArqueo!N$82/MArqueo!M$82=1,"OK",IF(MArqueo!N$82=0,"NO OK","PARCIAL")),"NO OK")</f>
        <v>NO OK</v>
      </c>
      <c r="T35" s="167" t="str">
        <f>+IFERROR(IF(MValor!N$82/MValor!M$82=1,"OK",IF(MValor!N$82=0,"NO OK","PARCIAL")),"NO OK")</f>
        <v>NO OK</v>
      </c>
      <c r="AA35" s="272">
        <f>+IFERROR(GXeo!$F$82/GXeo!$E$82,0)</f>
        <v>0.75</v>
      </c>
      <c r="AB35" s="273">
        <f>+IFERROR(MArqueo!$F$82/MArqueo!$E$82,0)</f>
        <v>1</v>
      </c>
      <c r="AC35" s="273">
        <f>+IFERROR(MValor!$F$82/MValor!$E$82,0)</f>
        <v>0.75</v>
      </c>
      <c r="BA35" s="273">
        <f>+IFERROR(GXeo!$J$82/GXeo!$I$82,0)</f>
        <v>0</v>
      </c>
      <c r="BB35" s="273">
        <f>+IFERROR(MArqueo!$J$82/MArqueo!$I$82,0)</f>
        <v>0</v>
      </c>
      <c r="BC35" s="273">
        <f>+IFERROR(MValor!$J$82/MValor!$I$82,0)</f>
        <v>0</v>
      </c>
      <c r="BE35" s="376">
        <f>+IFERROR(GXeo!N$82/GXeo!M$82,0)</f>
        <v>0</v>
      </c>
      <c r="BF35" s="376">
        <f>+IFERROR(MArqueo!N$82/MArqueo!M$82,0)</f>
        <v>0</v>
      </c>
      <c r="BG35" s="376">
        <f>+IFERROR(MValor!N$82/MValor!M$82,0)</f>
        <v>0</v>
      </c>
    </row>
    <row r="36" spans="1:59" ht="24.95" customHeight="1" thickBot="1">
      <c r="A36" s="277"/>
      <c r="B36" s="278"/>
      <c r="C36" s="278"/>
      <c r="G36" s="286"/>
      <c r="K36" s="3"/>
      <c r="L36" s="3"/>
      <c r="M36" s="3"/>
      <c r="N36" s="3"/>
      <c r="Q36" s="3"/>
      <c r="R36" s="3"/>
      <c r="S36" s="3"/>
      <c r="T36" s="3"/>
      <c r="AA36" s="268"/>
      <c r="AB36" s="268"/>
      <c r="AC36" s="268"/>
      <c r="BA36" s="268"/>
      <c r="BB36" s="268"/>
      <c r="BC36" s="268"/>
      <c r="BE36" s="372"/>
      <c r="BF36" s="372"/>
      <c r="BG36" s="372"/>
    </row>
    <row r="37" spans="1:59" ht="24.95" customHeight="1" thickBot="1">
      <c r="A37" s="577" t="s">
        <v>26</v>
      </c>
      <c r="B37" s="578"/>
      <c r="C37" s="280"/>
      <c r="D37" s="81"/>
      <c r="E37" s="42"/>
      <c r="F37" s="42"/>
      <c r="G37" s="287"/>
      <c r="H37" s="42"/>
      <c r="J37" s="81"/>
      <c r="K37" s="42"/>
      <c r="L37" s="42"/>
      <c r="M37" s="42"/>
      <c r="N37" s="42"/>
      <c r="P37" s="81"/>
      <c r="Q37" s="42"/>
      <c r="R37" s="42"/>
      <c r="S37" s="42"/>
      <c r="T37" s="42"/>
      <c r="AA37" s="274"/>
      <c r="AB37" s="274"/>
      <c r="AC37" s="274"/>
      <c r="AJ37" s="52"/>
      <c r="AK37" s="52"/>
      <c r="AL37" s="52"/>
      <c r="AM37" s="52"/>
      <c r="AN37" s="52"/>
      <c r="AO37" s="52"/>
      <c r="AP37" s="52"/>
      <c r="AQ37" s="52"/>
      <c r="AR37" s="52"/>
      <c r="AS37" s="52"/>
      <c r="AT37" s="52"/>
      <c r="AU37" s="52"/>
      <c r="AV37" s="52"/>
      <c r="AW37" s="52"/>
      <c r="AX37" s="52"/>
      <c r="AY37" s="52"/>
      <c r="AZ37" s="52"/>
      <c r="BA37" s="274"/>
      <c r="BB37" s="274"/>
      <c r="BC37" s="274"/>
      <c r="BE37" s="287"/>
      <c r="BF37" s="287"/>
      <c r="BG37" s="287"/>
    </row>
    <row r="38" spans="1:59" ht="24.95" customHeight="1" thickBot="1">
      <c r="A38" s="277"/>
      <c r="B38" s="278"/>
      <c r="C38" s="278"/>
      <c r="G38" s="286"/>
      <c r="K38" s="3"/>
      <c r="L38" s="3"/>
      <c r="M38" s="3"/>
      <c r="N38" s="3"/>
      <c r="Q38" s="3"/>
      <c r="R38" s="3"/>
      <c r="S38" s="3"/>
      <c r="T38" s="3"/>
      <c r="AA38" s="268"/>
      <c r="AB38" s="268"/>
      <c r="AC38" s="268"/>
      <c r="BA38" s="268"/>
      <c r="BB38" s="268"/>
      <c r="BC38" s="268"/>
      <c r="BE38" s="372"/>
      <c r="BF38" s="372"/>
      <c r="BG38" s="372"/>
    </row>
    <row r="39" spans="1:59" ht="30" customHeight="1" thickBot="1">
      <c r="A39" s="306" t="s">
        <v>131</v>
      </c>
      <c r="B39" s="307" t="s">
        <v>33</v>
      </c>
      <c r="C39" s="308" t="s">
        <v>34</v>
      </c>
      <c r="D39" s="284">
        <f>+IFERROR(AVERAGE(AA39:AC39),0)</f>
        <v>0.55059523809523814</v>
      </c>
      <c r="E39" s="118" t="str">
        <f>+IFERROR(IF(Centro!$F$26/Centro!$E$26=1,"OK",IF(Centro!$F$26/Centro!$E$26=0,"NO OK","PARCIAL")),"NO OK")</f>
        <v>PARCIAL</v>
      </c>
      <c r="F39" s="118" t="str">
        <f>+IFERROR(IF(GXeo!$F$92/GXeo!$E$92=1,"OK",IF(GXeo!$F$92=0,"NO OK","PARCIAL")),"NO OK")</f>
        <v>PARCIAL</v>
      </c>
      <c r="G39" s="118" t="str">
        <f>+IFERROR(IF(MArqueo!$F$92/MArqueo!$E$92=1,"OK",IF(MArqueo!$F$92=0,"NO OK","PARCIAL")),"NO OK")</f>
        <v>PARCIAL</v>
      </c>
      <c r="H39" s="118" t="str">
        <f>+IFERROR(IF(MValor!$F$92/MValor!$E$92=1,"OK",IF(MValor!$F$92=0,"NO OK","PARCIAL")),"NO OK")</f>
        <v>PARCIAL</v>
      </c>
      <c r="J39" s="284">
        <f>+IFERROR(AVERAGE(BA39:BC39),0)</f>
        <v>0</v>
      </c>
      <c r="K39" s="118" t="str">
        <f>+IFERROR(IF(Centro!$J$26/Centro!$I$26=1,"OK",IF(Centro!$J$26/Centro!$I$26=0,"NO OK","PARCIAL")),"NO OK")</f>
        <v>NO OK</v>
      </c>
      <c r="L39" s="285" t="str">
        <f>+IFERROR(IF(GXeo!$J$92/GXeo!$I$92=1,"OK",IF(GXeo!$J$92=0,"NO OK","PARCIAL")),"NO OK")</f>
        <v>NO OK</v>
      </c>
      <c r="M39" s="285" t="str">
        <f>+IFERROR(IF(MArqueo!$J$92/MArqueo!$I$92=1,"OK",IF(MArqueo!$J$92=0,"NO OK","PARCIAL")),"NO OK")</f>
        <v>NO OK</v>
      </c>
      <c r="N39" s="285" t="str">
        <f>+IFERROR(IF(MValor!$J$92/MValor!$I$92=1,"OK",IF(MValor!$J$92=0,"NO OK","PARCIAL")),"NO OK")</f>
        <v>NO OK</v>
      </c>
      <c r="P39" s="284">
        <f>+IFERROR(AVERAGE(BE39:BG39),0)</f>
        <v>0</v>
      </c>
      <c r="Q39" s="118" t="str">
        <f>+IFERROR(IF(Centro!N$26/Centro!M$26=1,"OK",IF(Centro!N$26/Centro!M$26=0,"NO OK","PARCIAL")),"NO OK")</f>
        <v>NO OK</v>
      </c>
      <c r="R39" s="285" t="str">
        <f>+IFERROR(IF(GXeo!N$92/GXeo!M$92=1,"OK",IF(GXeo!N$92=0,"NO OK","PARCIAL")),"NO OK")</f>
        <v>NO OK</v>
      </c>
      <c r="S39" s="285" t="str">
        <f>+IFERROR(IF(MArqueo!N$92/MArqueo!M$92=1,"OK",IF(MArqueo!N$92=0,"NO OK","PARCIAL")),"NO OK")</f>
        <v>NO OK</v>
      </c>
      <c r="T39" s="285" t="str">
        <f>+IFERROR(IF(MValor!N$92/MValor!M$92=1,"OK",IF(MValor!N$92=0,"NO OK","PARCIAL")),"NO OK")</f>
        <v>NO OK</v>
      </c>
      <c r="AA39" s="275">
        <f>+(Centro!F$26/Centro!E$26+GXeo!F$92/GXeo!E$92)/2</f>
        <v>0.5892857142857143</v>
      </c>
      <c r="AB39" s="276">
        <f>+(Centro!F$26/Centro!E$26+MArqueo!F$92/MArqueo!E$92)/2</f>
        <v>0.4375</v>
      </c>
      <c r="AC39" s="276">
        <f>+(Centro!F$26/Centro!E$26+MValor!F$92/MValor!E$92)/2</f>
        <v>0.625</v>
      </c>
      <c r="BA39" s="275" t="e">
        <f>+(Centro!J$26/Centro!I$26+GXeo!J$92/GXeo!I$92)/2</f>
        <v>#DIV/0!</v>
      </c>
      <c r="BB39" s="276" t="e">
        <f>+(Centro!J$26/Centro!I$26+MArqueo!J$92/MArqueo!I$92)/2</f>
        <v>#DIV/0!</v>
      </c>
      <c r="BC39" s="276" t="e">
        <f>+(Centro!J$26/Centro!I$26+MValor!J$92/MValor!I$92)/2</f>
        <v>#DIV/0!</v>
      </c>
      <c r="BE39" s="275" t="e">
        <f>+(Centro!N$26/Centro!M$26+GXeo!N$92/GXeo!M$92)/2</f>
        <v>#DIV/0!</v>
      </c>
      <c r="BF39" s="276" t="e">
        <f>+(Centro!N$26/Centro!M$26+MArqueo!N$92/MArqueo!M$92)/2</f>
        <v>#DIV/0!</v>
      </c>
      <c r="BG39" s="276" t="e">
        <f>+(Centro!N$26/Centro!M$26+MValor!N$92/MValor!M$92)/2</f>
        <v>#DIV/0!</v>
      </c>
    </row>
    <row r="40" spans="1:59" ht="24.95" customHeight="1">
      <c r="A40" s="277"/>
      <c r="B40" s="278"/>
      <c r="C40" s="278"/>
      <c r="J40" s="3"/>
      <c r="K40" s="3"/>
      <c r="L40" s="3"/>
      <c r="M40" s="3"/>
      <c r="N40" s="3"/>
      <c r="P40" s="3"/>
      <c r="Q40" s="3"/>
      <c r="R40" s="3"/>
      <c r="S40" s="3"/>
      <c r="T40" s="3"/>
    </row>
    <row r="41" spans="1:59" ht="24.95" customHeight="1">
      <c r="A41" s="277"/>
      <c r="B41" s="278"/>
      <c r="C41" s="278"/>
      <c r="J41" s="3"/>
      <c r="K41" s="3"/>
      <c r="L41" s="3"/>
      <c r="M41" s="3"/>
      <c r="N41" s="3"/>
      <c r="P41" s="3"/>
      <c r="Q41" s="3"/>
      <c r="R41" s="3"/>
      <c r="S41" s="3"/>
      <c r="T41" s="3"/>
    </row>
    <row r="42" spans="1:59">
      <c r="J42" s="3"/>
      <c r="K42" s="3"/>
      <c r="L42" s="3"/>
      <c r="M42" s="3"/>
      <c r="N42" s="3"/>
      <c r="P42" s="3"/>
      <c r="Q42" s="3"/>
      <c r="R42" s="3"/>
      <c r="S42" s="3"/>
      <c r="T42" s="3"/>
    </row>
    <row r="43" spans="1:59">
      <c r="J43" s="3"/>
      <c r="K43" s="3"/>
      <c r="L43" s="3"/>
      <c r="M43" s="3"/>
      <c r="N43" s="3"/>
      <c r="P43" s="3"/>
      <c r="Q43" s="3"/>
      <c r="R43" s="3"/>
      <c r="S43" s="3"/>
      <c r="T43" s="3"/>
    </row>
    <row r="44" spans="1:59">
      <c r="J44" s="3"/>
      <c r="K44" s="3"/>
      <c r="L44" s="3"/>
      <c r="M44" s="3"/>
      <c r="N44" s="3"/>
      <c r="P44" s="3"/>
      <c r="Q44" s="3"/>
      <c r="R44" s="3"/>
      <c r="S44" s="3"/>
      <c r="T44" s="3"/>
    </row>
    <row r="45" spans="1:59">
      <c r="J45" s="3"/>
      <c r="K45" s="3"/>
      <c r="L45" s="3"/>
      <c r="M45" s="3"/>
      <c r="N45" s="3"/>
      <c r="P45" s="3"/>
      <c r="Q45" s="3"/>
      <c r="R45" s="3"/>
      <c r="S45" s="3"/>
      <c r="T45" s="3"/>
    </row>
    <row r="46" spans="1:59">
      <c r="J46" s="3"/>
      <c r="K46" s="3"/>
      <c r="L46" s="3"/>
      <c r="M46" s="3"/>
      <c r="N46" s="3"/>
      <c r="P46" s="3"/>
      <c r="Q46" s="3"/>
      <c r="R46" s="3"/>
      <c r="S46" s="3"/>
      <c r="T46" s="3"/>
    </row>
    <row r="47" spans="1:59">
      <c r="J47" s="3"/>
      <c r="K47" s="3"/>
      <c r="L47" s="3"/>
      <c r="M47" s="3"/>
      <c r="N47" s="3"/>
      <c r="P47" s="3"/>
      <c r="Q47" s="3"/>
      <c r="R47" s="3"/>
      <c r="S47" s="3"/>
      <c r="T47" s="3"/>
    </row>
    <row r="48" spans="1:59">
      <c r="J48" s="3"/>
      <c r="K48" s="3"/>
      <c r="L48" s="3"/>
      <c r="M48" s="3"/>
      <c r="N48" s="3"/>
      <c r="P48" s="3"/>
      <c r="Q48" s="3"/>
      <c r="R48" s="3"/>
      <c r="S48" s="3"/>
      <c r="T48" s="3"/>
    </row>
    <row r="49" spans="10:20">
      <c r="J49" s="3"/>
      <c r="K49" s="3"/>
      <c r="L49" s="3"/>
      <c r="M49" s="3"/>
      <c r="N49" s="3"/>
      <c r="P49" s="3"/>
      <c r="Q49" s="3"/>
      <c r="R49" s="3"/>
      <c r="S49" s="3"/>
      <c r="T49" s="3"/>
    </row>
    <row r="50" spans="10:20">
      <c r="J50" s="3"/>
      <c r="K50" s="3"/>
      <c r="L50" s="3"/>
      <c r="M50" s="3"/>
      <c r="N50" s="3"/>
      <c r="P50" s="3"/>
      <c r="Q50" s="3"/>
      <c r="R50" s="3"/>
      <c r="S50" s="3"/>
      <c r="T50" s="3"/>
    </row>
    <row r="51" spans="10:20">
      <c r="J51" s="3"/>
      <c r="K51" s="3"/>
      <c r="L51" s="3"/>
      <c r="M51" s="3"/>
      <c r="N51" s="3"/>
      <c r="P51" s="3"/>
      <c r="Q51" s="3"/>
      <c r="R51" s="3"/>
      <c r="S51" s="3"/>
      <c r="T51" s="3"/>
    </row>
    <row r="52" spans="10:20">
      <c r="J52" s="3"/>
      <c r="K52" s="3"/>
      <c r="L52" s="3"/>
      <c r="M52" s="3"/>
      <c r="N52" s="3"/>
      <c r="P52" s="3"/>
      <c r="Q52" s="3"/>
      <c r="R52" s="3"/>
      <c r="S52" s="3"/>
      <c r="T52" s="3"/>
    </row>
    <row r="53" spans="10:20">
      <c r="J53" s="3"/>
      <c r="K53" s="3"/>
      <c r="L53" s="3"/>
      <c r="M53" s="3"/>
      <c r="N53" s="3"/>
      <c r="P53" s="3"/>
      <c r="Q53" s="3"/>
      <c r="R53" s="3"/>
      <c r="S53" s="3"/>
      <c r="T53" s="3"/>
    </row>
    <row r="54" spans="10:20">
      <c r="J54" s="3"/>
      <c r="K54" s="3"/>
      <c r="L54" s="3"/>
      <c r="M54" s="3"/>
      <c r="N54" s="3"/>
      <c r="P54" s="3"/>
      <c r="Q54" s="3"/>
      <c r="R54" s="3"/>
      <c r="S54" s="3"/>
      <c r="T54" s="3"/>
    </row>
    <row r="55" spans="10:20">
      <c r="J55" s="3"/>
      <c r="K55" s="3"/>
      <c r="L55" s="3"/>
      <c r="M55" s="3"/>
      <c r="N55" s="3"/>
      <c r="P55" s="3"/>
      <c r="Q55" s="3"/>
      <c r="R55" s="3"/>
      <c r="S55" s="3"/>
      <c r="T55" s="3"/>
    </row>
    <row r="56" spans="10:20">
      <c r="J56" s="3"/>
      <c r="K56" s="3"/>
      <c r="L56" s="3"/>
      <c r="M56" s="3"/>
      <c r="N56" s="3"/>
      <c r="P56" s="3"/>
      <c r="Q56" s="3"/>
      <c r="R56" s="3"/>
      <c r="S56" s="3"/>
      <c r="T56" s="3"/>
    </row>
    <row r="57" spans="10:20">
      <c r="J57" s="3"/>
      <c r="K57" s="3"/>
      <c r="L57" s="3"/>
      <c r="M57" s="3"/>
      <c r="N57" s="3"/>
      <c r="P57" s="3"/>
      <c r="Q57" s="3"/>
      <c r="R57" s="3"/>
      <c r="S57" s="3"/>
      <c r="T57" s="3"/>
    </row>
    <row r="58" spans="10:20">
      <c r="J58" s="3"/>
      <c r="K58" s="3"/>
      <c r="L58" s="3"/>
      <c r="M58" s="3"/>
      <c r="N58" s="3"/>
      <c r="P58" s="3"/>
      <c r="Q58" s="3"/>
      <c r="R58" s="3"/>
      <c r="S58" s="3"/>
      <c r="T58" s="3"/>
    </row>
    <row r="59" spans="10:20">
      <c r="J59" s="3"/>
      <c r="K59" s="3"/>
      <c r="L59" s="3"/>
      <c r="M59" s="3"/>
      <c r="N59" s="3"/>
      <c r="P59" s="3"/>
      <c r="Q59" s="3"/>
      <c r="R59" s="3"/>
      <c r="S59" s="3"/>
      <c r="T59" s="3"/>
    </row>
    <row r="60" spans="10:20">
      <c r="J60" s="3"/>
      <c r="K60" s="3"/>
      <c r="L60" s="3"/>
      <c r="M60" s="3"/>
      <c r="N60" s="3"/>
      <c r="P60" s="3"/>
      <c r="Q60" s="3"/>
      <c r="R60" s="3"/>
      <c r="S60" s="3"/>
      <c r="T60" s="3"/>
    </row>
    <row r="61" spans="10:20">
      <c r="J61" s="3"/>
      <c r="K61" s="3"/>
      <c r="L61" s="3"/>
      <c r="M61" s="3"/>
      <c r="N61" s="3"/>
      <c r="P61" s="3"/>
      <c r="Q61" s="3"/>
      <c r="R61" s="3"/>
      <c r="S61" s="3"/>
      <c r="T61" s="3"/>
    </row>
    <row r="62" spans="10:20">
      <c r="J62" s="3"/>
      <c r="K62" s="3"/>
      <c r="L62" s="3"/>
      <c r="M62" s="3"/>
      <c r="N62" s="3"/>
      <c r="P62" s="3"/>
      <c r="Q62" s="3"/>
      <c r="R62" s="3"/>
      <c r="S62" s="3"/>
      <c r="T62" s="3"/>
    </row>
    <row r="63" spans="10:20">
      <c r="J63" s="3"/>
      <c r="K63" s="3"/>
      <c r="L63" s="3"/>
      <c r="M63" s="3"/>
      <c r="N63" s="3"/>
      <c r="P63" s="3"/>
      <c r="Q63" s="3"/>
      <c r="R63" s="3"/>
      <c r="S63" s="3"/>
      <c r="T63" s="3"/>
    </row>
    <row r="64" spans="10:20">
      <c r="J64" s="3"/>
      <c r="K64" s="3"/>
      <c r="L64" s="3"/>
      <c r="M64" s="3"/>
      <c r="N64" s="3"/>
      <c r="P64" s="3"/>
      <c r="Q64" s="3"/>
      <c r="R64" s="3"/>
      <c r="S64" s="3"/>
      <c r="T64" s="3"/>
    </row>
    <row r="65" spans="10:20">
      <c r="J65" s="3"/>
      <c r="K65" s="3"/>
      <c r="L65" s="3"/>
      <c r="M65" s="3"/>
      <c r="N65" s="3"/>
      <c r="P65" s="3"/>
      <c r="Q65" s="3"/>
      <c r="R65" s="3"/>
      <c r="S65" s="3"/>
      <c r="T65" s="3"/>
    </row>
    <row r="66" spans="10:20">
      <c r="J66" s="3"/>
      <c r="K66" s="3"/>
      <c r="L66" s="3"/>
      <c r="M66" s="3"/>
      <c r="N66" s="3"/>
      <c r="P66" s="3"/>
      <c r="Q66" s="3"/>
      <c r="R66" s="3"/>
      <c r="S66" s="3"/>
      <c r="T66" s="3"/>
    </row>
    <row r="67" spans="10:20">
      <c r="J67" s="3"/>
      <c r="K67" s="3"/>
      <c r="L67" s="3"/>
      <c r="P67" s="3"/>
      <c r="Q67" s="3"/>
      <c r="R67" s="3"/>
    </row>
    <row r="68" spans="10:20">
      <c r="J68" s="3"/>
      <c r="K68" s="3"/>
      <c r="L68" s="3"/>
      <c r="P68" s="3"/>
      <c r="Q68" s="3"/>
      <c r="R68" s="3"/>
    </row>
    <row r="69" spans="10:20">
      <c r="J69" s="3"/>
      <c r="K69" s="3"/>
      <c r="L69" s="3"/>
      <c r="P69" s="3"/>
      <c r="Q69" s="3"/>
      <c r="R69" s="3"/>
    </row>
    <row r="70" spans="10:20">
      <c r="J70" s="3"/>
      <c r="K70" s="3"/>
      <c r="L70" s="3"/>
      <c r="P70" s="3"/>
      <c r="Q70" s="3"/>
      <c r="R70" s="3"/>
    </row>
    <row r="71" spans="10:20">
      <c r="J71" s="3"/>
      <c r="K71" s="3"/>
      <c r="L71" s="3"/>
      <c r="P71" s="3"/>
      <c r="Q71" s="3"/>
      <c r="R71" s="3"/>
    </row>
    <row r="72" spans="10:20">
      <c r="J72" s="3"/>
      <c r="K72" s="3"/>
      <c r="L72" s="3"/>
      <c r="P72" s="3"/>
      <c r="Q72" s="3"/>
      <c r="R72" s="3"/>
    </row>
    <row r="73" spans="10:20">
      <c r="J73" s="3"/>
      <c r="K73" s="3"/>
      <c r="L73" s="3"/>
      <c r="P73" s="3"/>
      <c r="Q73" s="3"/>
      <c r="R73" s="3"/>
    </row>
    <row r="74" spans="10:20">
      <c r="J74" s="3"/>
      <c r="K74" s="3"/>
      <c r="L74" s="3"/>
      <c r="P74" s="3"/>
      <c r="Q74" s="3"/>
      <c r="R74" s="3"/>
    </row>
    <row r="75" spans="10:20">
      <c r="J75" s="3"/>
      <c r="K75" s="3"/>
      <c r="L75" s="3"/>
      <c r="P75" s="3"/>
      <c r="Q75" s="3"/>
      <c r="R75" s="3"/>
    </row>
    <row r="76" spans="10:20">
      <c r="J76" s="3"/>
      <c r="K76" s="3"/>
      <c r="L76" s="3"/>
      <c r="P76" s="3"/>
      <c r="Q76" s="3"/>
      <c r="R76" s="3"/>
    </row>
    <row r="77" spans="10:20">
      <c r="J77" s="3"/>
      <c r="K77" s="3"/>
      <c r="L77" s="3"/>
      <c r="P77" s="3"/>
      <c r="Q77" s="3"/>
      <c r="R77" s="3"/>
    </row>
    <row r="78" spans="10:20">
      <c r="J78" s="3"/>
      <c r="K78" s="3"/>
      <c r="L78" s="3"/>
      <c r="P78" s="3"/>
      <c r="Q78" s="3"/>
      <c r="R78" s="3"/>
    </row>
    <row r="79" spans="10:20">
      <c r="J79" s="3"/>
      <c r="K79" s="3"/>
      <c r="L79" s="3"/>
      <c r="P79" s="3"/>
      <c r="Q79" s="3"/>
      <c r="R79" s="3"/>
    </row>
    <row r="80" spans="10:20">
      <c r="J80" s="3"/>
      <c r="K80" s="3"/>
      <c r="L80" s="3"/>
      <c r="P80" s="3"/>
      <c r="Q80" s="3"/>
      <c r="R80" s="3"/>
    </row>
    <row r="81" spans="10:18">
      <c r="J81" s="3"/>
      <c r="K81" s="3"/>
      <c r="L81" s="3"/>
      <c r="P81" s="3"/>
      <c r="Q81" s="3"/>
      <c r="R81" s="3"/>
    </row>
    <row r="82" spans="10:18">
      <c r="J82" s="3"/>
      <c r="K82" s="3"/>
      <c r="L82" s="3"/>
      <c r="P82" s="3"/>
      <c r="Q82" s="3"/>
      <c r="R82" s="3"/>
    </row>
    <row r="83" spans="10:18">
      <c r="J83" s="3"/>
      <c r="K83" s="3"/>
      <c r="L83" s="3"/>
      <c r="P83" s="3"/>
      <c r="Q83" s="3"/>
      <c r="R83" s="3"/>
    </row>
    <row r="84" spans="10:18">
      <c r="J84" s="3"/>
      <c r="K84" s="3"/>
      <c r="L84" s="3"/>
      <c r="P84" s="3"/>
      <c r="Q84" s="3"/>
      <c r="R84" s="3"/>
    </row>
    <row r="85" spans="10:18">
      <c r="J85" s="3"/>
      <c r="K85" s="3"/>
      <c r="L85" s="3"/>
      <c r="P85" s="3"/>
      <c r="Q85" s="3"/>
      <c r="R85" s="3"/>
    </row>
    <row r="86" spans="10:18">
      <c r="J86" s="3"/>
      <c r="K86" s="3"/>
      <c r="L86" s="3"/>
      <c r="P86" s="3"/>
      <c r="Q86" s="3"/>
      <c r="R86" s="3"/>
    </row>
    <row r="87" spans="10:18">
      <c r="J87" s="3"/>
      <c r="K87" s="3"/>
      <c r="L87" s="3"/>
      <c r="P87" s="3"/>
      <c r="Q87" s="3"/>
      <c r="R87" s="3"/>
    </row>
    <row r="88" spans="10:18">
      <c r="J88" s="3"/>
      <c r="K88" s="3"/>
      <c r="L88" s="3"/>
      <c r="P88" s="3"/>
      <c r="Q88" s="3"/>
      <c r="R88" s="3"/>
    </row>
  </sheetData>
  <sheetProtection algorithmName="SHA-512" hashValue="BRrS7nNnCeAUqa3dYCF0ySYUP20mYeDGSUHbu+R9toAg3qBR3MXaegv4RnNAPmyIDPTVuD5EcJloLJCSnFQDzQ==" saltValue="AJWbnVMtfdjBJ9a9Tasz2Q==" spinCount="100000" sheet="1" objects="1" scenarios="1" formatCells="0" formatColumns="0" formatRows="0"/>
  <autoFilter ref="A5:C41" xr:uid="{00000000-0009-0000-0000-000005000000}"/>
  <mergeCells count="14">
    <mergeCell ref="P1:Q1"/>
    <mergeCell ref="P2:Q2"/>
    <mergeCell ref="P4:T4"/>
    <mergeCell ref="D1:E1"/>
    <mergeCell ref="J1:K1"/>
    <mergeCell ref="D2:E2"/>
    <mergeCell ref="J2:K2"/>
    <mergeCell ref="D4:H4"/>
    <mergeCell ref="J4:N4"/>
    <mergeCell ref="A1:C1"/>
    <mergeCell ref="A16:B16"/>
    <mergeCell ref="A37:B37"/>
    <mergeCell ref="A2:C2"/>
    <mergeCell ref="A4:B4"/>
  </mergeCells>
  <conditionalFormatting sqref="E25:E27">
    <cfRule type="cellIs" dxfId="755" priority="239" operator="equal">
      <formula>"PARCIAL"</formula>
    </cfRule>
    <cfRule type="cellIs" dxfId="754" priority="238" operator="equal">
      <formula>"OK"</formula>
    </cfRule>
    <cfRule type="cellIs" dxfId="753" priority="240" operator="equal">
      <formula>"NO OK"</formula>
    </cfRule>
  </conditionalFormatting>
  <conditionalFormatting sqref="E29">
    <cfRule type="cellIs" dxfId="752" priority="237" operator="equal">
      <formula>"NO OK"</formula>
    </cfRule>
    <cfRule type="cellIs" dxfId="751" priority="236" operator="equal">
      <formula>"PARCIAL"</formula>
    </cfRule>
    <cfRule type="cellIs" dxfId="750" priority="235" operator="equal">
      <formula>"OK"</formula>
    </cfRule>
  </conditionalFormatting>
  <conditionalFormatting sqref="E39:G39">
    <cfRule type="cellIs" dxfId="749" priority="1" operator="equal">
      <formula>"OK"</formula>
    </cfRule>
    <cfRule type="cellIs" dxfId="748" priority="2" operator="equal">
      <formula>"PARCIAL"</formula>
    </cfRule>
    <cfRule type="cellIs" dxfId="747" priority="3" operator="equal">
      <formula>"NO OK"</formula>
    </cfRule>
  </conditionalFormatting>
  <conditionalFormatting sqref="E32:H32">
    <cfRule type="cellIs" dxfId="746" priority="234" operator="equal">
      <formula>"NO OK"</formula>
    </cfRule>
    <cfRule type="cellIs" dxfId="745" priority="233" operator="equal">
      <formula>"PARCIAL"</formula>
    </cfRule>
    <cfRule type="cellIs" dxfId="744" priority="232" operator="equal">
      <formula>"OK"</formula>
    </cfRule>
  </conditionalFormatting>
  <conditionalFormatting sqref="F18:F31">
    <cfRule type="cellIs" dxfId="743" priority="687" operator="equal">
      <formula>"NO OK"</formula>
    </cfRule>
    <cfRule type="cellIs" dxfId="742" priority="686" operator="equal">
      <formula>"PARCIAL"</formula>
    </cfRule>
    <cfRule type="cellIs" dxfId="741" priority="685" operator="equal">
      <formula>"OK"</formula>
    </cfRule>
  </conditionalFormatting>
  <conditionalFormatting sqref="F33:F35">
    <cfRule type="cellIs" dxfId="740" priority="705" operator="equal">
      <formula>"NO OK"</formula>
    </cfRule>
    <cfRule type="cellIs" dxfId="739" priority="704" operator="equal">
      <formula>"PARCIAL"</formula>
    </cfRule>
    <cfRule type="cellIs" dxfId="738" priority="703" operator="equal">
      <formula>"OK"</formula>
    </cfRule>
  </conditionalFormatting>
  <conditionalFormatting sqref="F7:H14">
    <cfRule type="cellIs" dxfId="737" priority="464" operator="equal">
      <formula>"PARCIAL"</formula>
    </cfRule>
    <cfRule type="cellIs" dxfId="736" priority="463" operator="equal">
      <formula>"OK"</formula>
    </cfRule>
    <cfRule type="cellIs" dxfId="735" priority="465" operator="equal">
      <formula>"NO OK"</formula>
    </cfRule>
  </conditionalFormatting>
  <conditionalFormatting sqref="G18:G35">
    <cfRule type="cellIs" dxfId="734" priority="260" operator="equal">
      <formula>"PARCIAL"</formula>
    </cfRule>
    <cfRule type="cellIs" dxfId="733" priority="259" operator="equal">
      <formula>"OK"</formula>
    </cfRule>
    <cfRule type="cellIs" dxfId="732" priority="261" operator="equal">
      <formula>"NO OK"</formula>
    </cfRule>
  </conditionalFormatting>
  <conditionalFormatting sqref="G41:H41">
    <cfRule type="cellIs" dxfId="731" priority="1059" operator="equal">
      <formula>"NO OK"</formula>
    </cfRule>
    <cfRule type="cellIs" dxfId="730" priority="1057" operator="equal">
      <formula>"OK"</formula>
    </cfRule>
    <cfRule type="cellIs" dxfId="729" priority="1058" operator="equal">
      <formula>"PARCIAL"</formula>
    </cfRule>
  </conditionalFormatting>
  <conditionalFormatting sqref="H18:H39">
    <cfRule type="cellIs" dxfId="728" priority="255" operator="equal">
      <formula>"NO OK"</formula>
    </cfRule>
    <cfRule type="cellIs" dxfId="727" priority="254" operator="equal">
      <formula>"PARCIAL"</formula>
    </cfRule>
    <cfRule type="cellIs" dxfId="726" priority="253" operator="equal">
      <formula>"OK"</formula>
    </cfRule>
  </conditionalFormatting>
  <conditionalFormatting sqref="K25:K27">
    <cfRule type="cellIs" dxfId="725" priority="601" operator="equal">
      <formula>"OK"</formula>
    </cfRule>
    <cfRule type="cellIs" dxfId="724" priority="602" operator="equal">
      <formula>"PARCIAL"</formula>
    </cfRule>
    <cfRule type="cellIs" dxfId="723" priority="603" operator="equal">
      <formula>"NO OK"</formula>
    </cfRule>
  </conditionalFormatting>
  <conditionalFormatting sqref="K29">
    <cfRule type="cellIs" dxfId="722" priority="252" operator="equal">
      <formula>"NO OK"</formula>
    </cfRule>
    <cfRule type="cellIs" dxfId="721" priority="251" operator="equal">
      <formula>"PARCIAL"</formula>
    </cfRule>
    <cfRule type="cellIs" dxfId="720" priority="250" operator="equal">
      <formula>"OK"</formula>
    </cfRule>
  </conditionalFormatting>
  <conditionalFormatting sqref="K32">
    <cfRule type="cellIs" dxfId="719" priority="247" operator="equal">
      <formula>"OK"</formula>
    </cfRule>
    <cfRule type="cellIs" dxfId="718" priority="248" operator="equal">
      <formula>"PARCIAL"</formula>
    </cfRule>
    <cfRule type="cellIs" dxfId="717" priority="249" operator="equal">
      <formula>"NO OK"</formula>
    </cfRule>
  </conditionalFormatting>
  <conditionalFormatting sqref="K39:N39">
    <cfRule type="cellIs" dxfId="716" priority="669" operator="equal">
      <formula>"NO OK"</formula>
    </cfRule>
    <cfRule type="cellIs" dxfId="715" priority="667" operator="equal">
      <formula>"OK"</formula>
    </cfRule>
    <cfRule type="cellIs" dxfId="714" priority="668" operator="equal">
      <formula>"PARCIAL"</formula>
    </cfRule>
  </conditionalFormatting>
  <conditionalFormatting sqref="L7:N14">
    <cfRule type="cellIs" dxfId="713" priority="265" operator="equal">
      <formula>"OK"</formula>
    </cfRule>
    <cfRule type="cellIs" dxfId="712" priority="266" operator="equal">
      <formula>"PARCIAL"</formula>
    </cfRule>
    <cfRule type="cellIs" dxfId="711" priority="267" operator="equal">
      <formula>"NO OK"</formula>
    </cfRule>
  </conditionalFormatting>
  <conditionalFormatting sqref="L18:N35">
    <cfRule type="cellIs" dxfId="710" priority="268" operator="equal">
      <formula>"OK"</formula>
    </cfRule>
    <cfRule type="cellIs" dxfId="709" priority="269" operator="equal">
      <formula>"PARCIAL"</formula>
    </cfRule>
    <cfRule type="cellIs" dxfId="708" priority="270" operator="equal">
      <formula>"NO OK"</formula>
    </cfRule>
  </conditionalFormatting>
  <conditionalFormatting sqref="Q29">
    <cfRule type="cellIs" dxfId="707" priority="18" operator="equal">
      <formula>"NO OK"</formula>
    </cfRule>
    <cfRule type="cellIs" dxfId="706" priority="16" operator="equal">
      <formula>"OK"</formula>
    </cfRule>
    <cfRule type="cellIs" dxfId="705" priority="17" operator="equal">
      <formula>"PARCIAL"</formula>
    </cfRule>
  </conditionalFormatting>
  <conditionalFormatting sqref="Q25:T27">
    <cfRule type="cellIs" dxfId="704" priority="216" operator="equal">
      <formula>"NO OK"</formula>
    </cfRule>
    <cfRule type="cellIs" dxfId="703" priority="215" operator="equal">
      <formula>"PARCIAL"</formula>
    </cfRule>
    <cfRule type="cellIs" dxfId="702" priority="214" operator="equal">
      <formula>"OK"</formula>
    </cfRule>
  </conditionalFormatting>
  <conditionalFormatting sqref="Q32:T32">
    <cfRule type="cellIs" dxfId="701" priority="12" operator="equal">
      <formula>"NO OK"</formula>
    </cfRule>
    <cfRule type="cellIs" dxfId="700" priority="11" operator="equal">
      <formula>"PARCIAL"</formula>
    </cfRule>
    <cfRule type="cellIs" dxfId="699" priority="10" operator="equal">
      <formula>"OK"</formula>
    </cfRule>
  </conditionalFormatting>
  <conditionalFormatting sqref="Q39:T39">
    <cfRule type="cellIs" dxfId="698" priority="225" operator="equal">
      <formula>"NO OK"</formula>
    </cfRule>
    <cfRule type="cellIs" dxfId="697" priority="223" operator="equal">
      <formula>"OK"</formula>
    </cfRule>
    <cfRule type="cellIs" dxfId="696" priority="224" operator="equal">
      <formula>"PARCIAL"</formula>
    </cfRule>
  </conditionalFormatting>
  <conditionalFormatting sqref="R18:R31">
    <cfRule type="cellIs" dxfId="695" priority="156" operator="equal">
      <formula>"NO OK"</formula>
    </cfRule>
    <cfRule type="cellIs" dxfId="694" priority="155" operator="equal">
      <formula>"PARCIAL"</formula>
    </cfRule>
    <cfRule type="cellIs" dxfId="693" priority="154" operator="equal">
      <formula>"OK"</formula>
    </cfRule>
  </conditionalFormatting>
  <conditionalFormatting sqref="R33:R35">
    <cfRule type="cellIs" dxfId="692" priority="171" operator="equal">
      <formula>"NO OK"</formula>
    </cfRule>
    <cfRule type="cellIs" dxfId="691" priority="170" operator="equal">
      <formula>"PARCIAL"</formula>
    </cfRule>
    <cfRule type="cellIs" dxfId="690" priority="169" operator="equal">
      <formula>"OK"</formula>
    </cfRule>
  </conditionalFormatting>
  <conditionalFormatting sqref="R7:T14">
    <cfRule type="cellIs" dxfId="689" priority="21" operator="equal">
      <formula>"NO OK"</formula>
    </cfRule>
    <cfRule type="cellIs" dxfId="688" priority="20" operator="equal">
      <formula>"PARCIAL"</formula>
    </cfRule>
    <cfRule type="cellIs" dxfId="687" priority="19" operator="equal">
      <formula>"OK"</formula>
    </cfRule>
  </conditionalFormatting>
  <conditionalFormatting sqref="S18:T35">
    <cfRule type="cellIs" dxfId="686" priority="4" operator="equal">
      <formula>"OK"</formula>
    </cfRule>
    <cfRule type="cellIs" dxfId="685" priority="6" operator="equal">
      <formula>"NO OK"</formula>
    </cfRule>
    <cfRule type="cellIs" dxfId="684" priority="5" operator="equal">
      <formula>"PARCIAL"</formula>
    </cfRule>
  </conditionalFormatting>
  <conditionalFormatting sqref="W12:Y15">
    <cfRule type="cellIs" dxfId="683" priority="841" operator="equal">
      <formula>"OK"</formula>
    </cfRule>
    <cfRule type="cellIs" dxfId="682" priority="842" operator="equal">
      <formula>"PARCIAL"</formula>
    </cfRule>
    <cfRule type="cellIs" dxfId="681" priority="843" operator="equal">
      <formula>"NO OK"</formula>
    </cfRule>
  </conditionalFormatting>
  <conditionalFormatting sqref="W20:Y20">
    <cfRule type="cellIs" dxfId="680" priority="832" operator="equal">
      <formula>"OK"</formula>
    </cfRule>
    <cfRule type="cellIs" dxfId="679" priority="833" operator="equal">
      <formula>"PARCIAL"</formula>
    </cfRule>
    <cfRule type="cellIs" dxfId="678" priority="834" operator="equal">
      <formula>"NO OK"</formula>
    </cfRule>
  </conditionalFormatting>
  <conditionalFormatting sqref="W23:Y24">
    <cfRule type="cellIs" dxfId="677" priority="826" operator="equal">
      <formula>"OK"</formula>
    </cfRule>
    <cfRule type="cellIs" dxfId="676" priority="828" operator="equal">
      <formula>"NO OK"</formula>
    </cfRule>
    <cfRule type="cellIs" dxfId="675" priority="827" operator="equal">
      <formula>"PARCIAL"</formula>
    </cfRule>
  </conditionalFormatting>
  <pageMargins left="0.70866141732283505" right="0.70866141732283505" top="0.74803149606299202" bottom="0.74803149606299202" header="0.31496062992126" footer="0.31496062992126"/>
  <pageSetup paperSize="9" scale="85"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L74"/>
  <sheetViews>
    <sheetView zoomScaleNormal="100" workbookViewId="0">
      <pane ySplit="6" topLeftCell="A7" activePane="bottomLeft" state="frozen"/>
      <selection pane="bottomLeft" activeCell="O17" sqref="O17"/>
    </sheetView>
  </sheetViews>
  <sheetFormatPr baseColWidth="10" defaultColWidth="11.42578125" defaultRowHeight="15.75"/>
  <cols>
    <col min="1" max="1" width="3.5703125" style="2" customWidth="1"/>
    <col min="2" max="3" width="5.7109375" style="2" customWidth="1"/>
    <col min="4" max="4" width="5.7109375" style="232" customWidth="1"/>
    <col min="5" max="5" width="5.7109375" style="150" bestFit="1" customWidth="1"/>
    <col min="6" max="6" width="64" style="3" customWidth="1"/>
    <col min="7" max="7" width="59" style="3" customWidth="1"/>
    <col min="8" max="8" width="16.85546875" style="71" customWidth="1"/>
    <col min="9" max="9" width="1.42578125" style="71" customWidth="1"/>
    <col min="10" max="10" width="16.85546875" style="71" customWidth="1"/>
    <col min="11" max="11" width="1.7109375" customWidth="1"/>
    <col min="12" max="12" width="16.85546875" customWidth="1"/>
    <col min="13" max="16384" width="11.42578125" style="2"/>
  </cols>
  <sheetData>
    <row r="1" spans="1:12" ht="10.5" customHeight="1" thickBot="1"/>
    <row r="2" spans="1:12" s="1" customFormat="1" ht="29.25" customHeight="1" thickBot="1">
      <c r="A2" s="587" t="s">
        <v>196</v>
      </c>
      <c r="B2" s="588"/>
      <c r="C2" s="588"/>
      <c r="D2" s="588"/>
      <c r="E2" s="588"/>
      <c r="F2" s="588"/>
      <c r="G2" s="588"/>
      <c r="H2" s="589"/>
      <c r="I2" s="64"/>
      <c r="K2"/>
      <c r="L2"/>
    </row>
    <row r="3" spans="1:12" ht="11.25" customHeight="1" thickBot="1">
      <c r="A3" s="586"/>
      <c r="B3" s="586"/>
      <c r="C3" s="62"/>
      <c r="D3" s="23"/>
      <c r="E3" s="63"/>
      <c r="F3" s="68"/>
      <c r="G3" s="68"/>
      <c r="H3" s="96"/>
      <c r="I3" s="96"/>
      <c r="J3" s="96"/>
    </row>
    <row r="4" spans="1:12" ht="19.5" thickBot="1">
      <c r="A4" s="68"/>
      <c r="B4" s="68"/>
      <c r="C4" s="62"/>
      <c r="D4" s="23"/>
      <c r="E4" s="63"/>
      <c r="F4" s="68"/>
      <c r="G4" s="68"/>
      <c r="H4" s="590" t="s">
        <v>256</v>
      </c>
      <c r="I4" s="591"/>
      <c r="J4" s="591"/>
      <c r="K4" s="591"/>
      <c r="L4" s="592"/>
    </row>
    <row r="5" spans="1:12" ht="37.5">
      <c r="A5" s="79"/>
      <c r="B5" s="5"/>
      <c r="C5" s="4"/>
      <c r="D5" s="50"/>
      <c r="E5" s="5" t="str">
        <f>+Resumo!A5</f>
        <v>Cod</v>
      </c>
      <c r="F5" s="5" t="str">
        <f>+Resumo!B5</f>
        <v>Denominación Indicador</v>
      </c>
      <c r="G5" s="5" t="str">
        <f>+Resumo!C5</f>
        <v>Denominación</v>
      </c>
      <c r="H5" s="378" t="str">
        <f>+Centro!E4</f>
        <v>Curso 2023-2024</v>
      </c>
      <c r="I5" s="80">
        <f>+Centro!F4</f>
        <v>0</v>
      </c>
      <c r="J5" s="378" t="str">
        <f>+Centro!I4</f>
        <v>Curso X+1</v>
      </c>
      <c r="K5" s="80">
        <f>+Centro!H4</f>
        <v>0</v>
      </c>
      <c r="L5" s="378" t="str">
        <f>+Centro!M4</f>
        <v>Curso X+2</v>
      </c>
    </row>
    <row r="6" spans="1:12" s="77" customFormat="1" ht="38.25" customHeight="1" thickBot="1">
      <c r="A6" s="151" t="s">
        <v>155</v>
      </c>
      <c r="B6" s="152"/>
      <c r="C6" s="152"/>
      <c r="D6" s="152"/>
      <c r="E6" s="152"/>
      <c r="F6" s="152"/>
      <c r="G6" s="152"/>
      <c r="H6" s="379">
        <f>+AVERAGE(H7,H21,H49)</f>
        <v>0.76146209072473914</v>
      </c>
      <c r="I6" s="233"/>
      <c r="J6" s="379">
        <f>+AVERAGE(J7,J21,J49)</f>
        <v>0</v>
      </c>
      <c r="K6"/>
      <c r="L6" s="379">
        <f>+AVERAGE(L7,L21,L49)</f>
        <v>0</v>
      </c>
    </row>
    <row r="7" spans="1:12" s="44" customFormat="1" ht="24.95" customHeight="1" thickBot="1">
      <c r="A7" s="153"/>
      <c r="B7" s="45" t="s">
        <v>40</v>
      </c>
      <c r="C7" s="46"/>
      <c r="D7" s="51"/>
      <c r="E7" s="87"/>
      <c r="F7" s="46"/>
      <c r="G7" s="46"/>
      <c r="H7" s="380">
        <f>+AVERAGE(H8,H16)</f>
        <v>0.52049738328532846</v>
      </c>
      <c r="I7" s="234"/>
      <c r="J7" s="380">
        <f>+AVERAGE(J8,J16)</f>
        <v>0</v>
      </c>
      <c r="K7"/>
      <c r="L7" s="380">
        <f>+AVERAGE(L8,L16)</f>
        <v>0</v>
      </c>
    </row>
    <row r="8" spans="1:12" ht="24.95" customHeight="1">
      <c r="B8" s="78"/>
      <c r="C8" s="75" t="s">
        <v>41</v>
      </c>
      <c r="D8" s="76"/>
      <c r="E8" s="82"/>
      <c r="F8" s="76"/>
      <c r="G8" s="76"/>
      <c r="H8" s="381">
        <f>+AVERAGE(H9,H11)</f>
        <v>0.67432809990399023</v>
      </c>
      <c r="I8" s="235"/>
      <c r="J8" s="381">
        <f>+AVERAGE(J9,J11)</f>
        <v>0</v>
      </c>
      <c r="L8" s="381">
        <f>+AVERAGE(L9,L11)</f>
        <v>0</v>
      </c>
    </row>
    <row r="9" spans="1:12" ht="24.95" customHeight="1">
      <c r="B9" s="6"/>
      <c r="C9" s="7"/>
      <c r="D9" s="236" t="s">
        <v>42</v>
      </c>
      <c r="E9" s="154"/>
      <c r="F9" s="72"/>
      <c r="G9" s="72"/>
      <c r="H9" s="382">
        <f>+H10</f>
        <v>0.55059523809523814</v>
      </c>
      <c r="I9" s="237"/>
      <c r="J9" s="382">
        <f>+J10</f>
        <v>0</v>
      </c>
      <c r="L9" s="382">
        <f>+L10</f>
        <v>0</v>
      </c>
    </row>
    <row r="10" spans="1:12" ht="24.95" customHeight="1">
      <c r="B10" s="6"/>
      <c r="C10" s="7"/>
      <c r="D10" s="238"/>
      <c r="E10" s="155" t="str">
        <f>+Resumo!A39</f>
        <v>I50</v>
      </c>
      <c r="F10" s="69" t="str">
        <f>+Resumo!B39</f>
        <v xml:space="preserve"> Indicadores do programa estratexico do centro</v>
      </c>
      <c r="G10" s="70" t="str">
        <f>+Resumo!C39</f>
        <v>DE-01: Programación e desenvolvemento estratéxico</v>
      </c>
      <c r="H10" s="383">
        <f>+Resumo!D39</f>
        <v>0.55059523809523814</v>
      </c>
      <c r="I10" s="239"/>
      <c r="J10" s="383">
        <f>+Resumo!J39</f>
        <v>0</v>
      </c>
      <c r="L10" s="383">
        <f>+Resumo!P39</f>
        <v>0</v>
      </c>
    </row>
    <row r="11" spans="1:12" ht="24.95" customHeight="1">
      <c r="B11" s="6"/>
      <c r="C11" s="7"/>
      <c r="D11" s="236" t="s">
        <v>43</v>
      </c>
      <c r="E11" s="154"/>
      <c r="F11" s="72"/>
      <c r="G11" s="72"/>
      <c r="H11" s="382">
        <f>+AVERAGE(H12:H15)</f>
        <v>0.79806096171274232</v>
      </c>
      <c r="I11" s="237"/>
      <c r="J11" s="382">
        <f>+AVERAGE(J12:J15)</f>
        <v>0</v>
      </c>
      <c r="L11" s="382">
        <f>+AVERAGE(L12:L15)</f>
        <v>0</v>
      </c>
    </row>
    <row r="12" spans="1:12" ht="24.95" customHeight="1">
      <c r="B12" s="6"/>
      <c r="C12" s="7"/>
      <c r="D12" s="240"/>
      <c r="E12" s="150" t="str">
        <f>+Resumo!A9</f>
        <v>I4</v>
      </c>
      <c r="F12" s="9" t="str">
        <f>+Resumo!B9</f>
        <v>Resultados dos indicadores do SGC</v>
      </c>
      <c r="G12" s="9" t="str">
        <f>+Resumo!C9</f>
        <v>DE-02  Seguimento e Medición;  Este indicador mostra os resultados do conxunto dos indicadores do cadro de mando</v>
      </c>
      <c r="H12" s="384">
        <f>+Resumo!D9</f>
        <v>0.74779940240652509</v>
      </c>
      <c r="I12" s="241"/>
      <c r="J12" s="384">
        <f>+Resumo!J9</f>
        <v>0</v>
      </c>
      <c r="L12" s="384">
        <f>+Resumo!P9</f>
        <v>0</v>
      </c>
    </row>
    <row r="13" spans="1:12" ht="24.95" customHeight="1">
      <c r="B13" s="6"/>
      <c r="C13" s="7"/>
      <c r="D13" s="240"/>
      <c r="E13" s="150" t="str">
        <f>+Resumo!A13</f>
        <v>I10</v>
      </c>
      <c r="F13" s="9" t="str">
        <f>+Resumo!B13</f>
        <v>Indicadores de resultados</v>
      </c>
      <c r="G13" s="9" t="str">
        <f>+Resumo!C13</f>
        <v>DE-02  Seguimento e Medición; 
DE-03 Revisión do sistema pola dirección</v>
      </c>
      <c r="H13" s="384">
        <f>+Resumo!D13</f>
        <v>0.44444444444444442</v>
      </c>
      <c r="I13" s="241"/>
      <c r="J13" s="384">
        <f>+Resumo!J13</f>
        <v>0</v>
      </c>
      <c r="L13" s="384">
        <f>+Resumo!P13</f>
        <v>0</v>
      </c>
    </row>
    <row r="14" spans="1:12" ht="24.95" customHeight="1">
      <c r="B14" s="6"/>
      <c r="C14" s="7"/>
      <c r="D14" s="240"/>
      <c r="E14" s="83" t="str">
        <f>+Resumo!A19</f>
        <v>I21</v>
      </c>
      <c r="F14" s="28" t="str">
        <f>+Resumo!B19</f>
        <v>Taxa de abandono  (Egreso)</v>
      </c>
      <c r="G14" s="8" t="str">
        <f>+Resumo!C19</f>
        <v>DE-02  Seguimento e Medición; 
DE-03 Revisión do sistema pola dirección</v>
      </c>
      <c r="H14" s="384">
        <f>+Resumo!D19</f>
        <v>1</v>
      </c>
      <c r="I14" s="241"/>
      <c r="J14" s="384">
        <f>+Resumo!J19</f>
        <v>0</v>
      </c>
      <c r="L14" s="384">
        <f>+Resumo!P19</f>
        <v>0</v>
      </c>
    </row>
    <row r="15" spans="1:12" ht="24.95" customHeight="1">
      <c r="B15" s="6"/>
      <c r="C15" s="15"/>
      <c r="D15" s="238"/>
      <c r="E15" s="84" t="str">
        <f>+Resumo!A20</f>
        <v>I22</v>
      </c>
      <c r="F15" s="28" t="str">
        <f>+Resumo!B20</f>
        <v>Taxa de cambio de estudo</v>
      </c>
      <c r="G15" s="8" t="str">
        <f>+Resumo!C20</f>
        <v>DE-02  Seguimento e Medición; 
DE-03 Revisión do sistema pola dirección</v>
      </c>
      <c r="H15" s="383">
        <f>+Resumo!D20</f>
        <v>1</v>
      </c>
      <c r="I15" s="239"/>
      <c r="J15" s="383">
        <f>+Resumo!J20</f>
        <v>0</v>
      </c>
      <c r="L15" s="383">
        <f>+Resumo!P20</f>
        <v>0</v>
      </c>
    </row>
    <row r="16" spans="1:12" ht="24.95" customHeight="1">
      <c r="B16" s="6"/>
      <c r="C16" s="73" t="s">
        <v>47</v>
      </c>
      <c r="D16" s="74"/>
      <c r="E16" s="85"/>
      <c r="F16" s="74"/>
      <c r="G16" s="74"/>
      <c r="H16" s="385">
        <f>+AVERAGE(H17,H19)</f>
        <v>0.3666666666666667</v>
      </c>
      <c r="I16" s="242"/>
      <c r="J16" s="385">
        <f>+AVERAGE(J17,J19)</f>
        <v>0</v>
      </c>
      <c r="L16" s="385">
        <f>+AVERAGE(L17,L19)</f>
        <v>0</v>
      </c>
    </row>
    <row r="17" spans="2:12" ht="24.95" customHeight="1">
      <c r="B17" s="6"/>
      <c r="C17" s="7"/>
      <c r="D17" s="236" t="s">
        <v>48</v>
      </c>
      <c r="E17" s="154"/>
      <c r="F17" s="72"/>
      <c r="G17" s="72"/>
      <c r="H17" s="382">
        <f>+H18</f>
        <v>0</v>
      </c>
      <c r="I17" s="237"/>
      <c r="J17" s="382">
        <f>+J18</f>
        <v>0</v>
      </c>
      <c r="L17" s="382">
        <f>+L18</f>
        <v>0</v>
      </c>
    </row>
    <row r="18" spans="2:12" ht="24.95" customHeight="1">
      <c r="B18" s="6"/>
      <c r="C18" s="7"/>
      <c r="D18" s="238"/>
      <c r="E18" s="155" t="str">
        <f>+Resumo!A25</f>
        <v>I27</v>
      </c>
      <c r="F18" s="8" t="str">
        <f>+Resumo!B25</f>
        <v xml:space="preserve">Nº Queixas recibidas </v>
      </c>
      <c r="G18" s="8" t="str">
        <f>+Resumo!C25</f>
        <v>MC-02: Xestión das queixas, suxestións e parabéns</v>
      </c>
      <c r="H18" s="384">
        <f>+Resumo!D25</f>
        <v>0</v>
      </c>
      <c r="I18" s="241"/>
      <c r="J18" s="384">
        <f>+Resumo!J25</f>
        <v>0</v>
      </c>
      <c r="L18" s="384">
        <f>+Resumo!P25</f>
        <v>0</v>
      </c>
    </row>
    <row r="19" spans="2:12" ht="24.95" customHeight="1">
      <c r="B19" s="6"/>
      <c r="C19" s="7"/>
      <c r="D19" s="236" t="s">
        <v>49</v>
      </c>
      <c r="E19" s="154"/>
      <c r="F19" s="72"/>
      <c r="G19" s="72"/>
      <c r="H19" s="382">
        <f>+H20</f>
        <v>0.73333333333333339</v>
      </c>
      <c r="I19" s="237"/>
      <c r="J19" s="382">
        <f>+J20</f>
        <v>0</v>
      </c>
      <c r="L19" s="382">
        <f>+L20</f>
        <v>0</v>
      </c>
    </row>
    <row r="20" spans="2:12" ht="24.95" customHeight="1" thickBot="1">
      <c r="B20" s="11"/>
      <c r="C20" s="12"/>
      <c r="D20" s="243"/>
      <c r="E20" s="86" t="str">
        <f>+Resumo!A18</f>
        <v>I20</v>
      </c>
      <c r="F20" s="17" t="str">
        <f>+Resumo!B18</f>
        <v>Índice das enquisas de satisfacción coas titulacións</v>
      </c>
      <c r="G20" s="17" t="str">
        <f>+Resumo!C18</f>
        <v>MC-05 Medición satisfacción</v>
      </c>
      <c r="H20" s="386">
        <f>+Resumo!D18</f>
        <v>0.73333333333333339</v>
      </c>
      <c r="I20" s="244"/>
      <c r="J20" s="386">
        <f>+Resumo!J18</f>
        <v>0</v>
      </c>
      <c r="L20" s="386">
        <f>+Resumo!P18</f>
        <v>0</v>
      </c>
    </row>
    <row r="21" spans="2:12" ht="24.95" customHeight="1" thickBot="1">
      <c r="B21" s="45" t="s">
        <v>50</v>
      </c>
      <c r="C21" s="46"/>
      <c r="D21" s="51"/>
      <c r="E21" s="87"/>
      <c r="F21" s="46"/>
      <c r="G21" s="46"/>
      <c r="H21" s="380">
        <f>+AVERAGE(H29,H22,H42,H45)</f>
        <v>0.85416666666666663</v>
      </c>
      <c r="I21" s="234"/>
      <c r="J21" s="380">
        <f>+AVERAGE(J29,J22,J42,J45)</f>
        <v>0</v>
      </c>
      <c r="L21" s="380">
        <f>+AVERAGE(L29,L22,L42,L45)</f>
        <v>0</v>
      </c>
    </row>
    <row r="22" spans="2:12" ht="24.95" customHeight="1">
      <c r="B22" s="13"/>
      <c r="C22" s="75" t="s">
        <v>51</v>
      </c>
      <c r="D22" s="76"/>
      <c r="E22" s="82"/>
      <c r="F22" s="76"/>
      <c r="G22" s="76"/>
      <c r="H22" s="381">
        <f>+AVERAGE(H23,H25)</f>
        <v>1</v>
      </c>
      <c r="I22" s="235"/>
      <c r="J22" s="381">
        <f>+AVERAGE(J23,J25)</f>
        <v>0</v>
      </c>
      <c r="L22" s="381">
        <f>+AVERAGE(L23,L25)</f>
        <v>0</v>
      </c>
    </row>
    <row r="23" spans="2:12" ht="24.95" customHeight="1">
      <c r="B23" s="14"/>
      <c r="C23" s="7"/>
      <c r="D23" s="236" t="s">
        <v>52</v>
      </c>
      <c r="E23" s="154"/>
      <c r="F23" s="72"/>
      <c r="G23" s="72"/>
      <c r="H23" s="382">
        <f>+H24</f>
        <v>1</v>
      </c>
      <c r="I23" s="237"/>
      <c r="J23" s="382">
        <f>+J24</f>
        <v>0</v>
      </c>
      <c r="L23" s="382">
        <f>+L24</f>
        <v>0</v>
      </c>
    </row>
    <row r="24" spans="2:12" ht="24.95" customHeight="1">
      <c r="B24" s="14"/>
      <c r="C24" s="7"/>
      <c r="D24" s="238"/>
      <c r="E24" s="83" t="str">
        <f>+Resumo!A26</f>
        <v>I28</v>
      </c>
      <c r="F24" s="8" t="str">
        <f>+Resumo!B26</f>
        <v>% de Titulacións que renovaron a súa acreditación</v>
      </c>
      <c r="G24" s="8" t="str">
        <f>+Resumo!C26</f>
        <v>DO-0101: Deseño, verificación, modificación e acreditación das titulacións oficiais</v>
      </c>
      <c r="H24" s="387">
        <f>+Resumo!D26</f>
        <v>1</v>
      </c>
      <c r="I24" s="245"/>
      <c r="J24" s="387">
        <f>+Resumo!J26</f>
        <v>0</v>
      </c>
      <c r="L24" s="387">
        <f>+Resumo!P26</f>
        <v>0</v>
      </c>
    </row>
    <row r="25" spans="2:12" ht="24.95" customHeight="1">
      <c r="B25" s="14"/>
      <c r="C25" s="7"/>
      <c r="D25" s="236" t="s">
        <v>53</v>
      </c>
      <c r="E25" s="154"/>
      <c r="F25" s="72"/>
      <c r="G25" s="72"/>
      <c r="H25" s="382">
        <f>+H26</f>
        <v>1</v>
      </c>
      <c r="I25" s="237"/>
      <c r="J25" s="382">
        <f>+J26</f>
        <v>0</v>
      </c>
      <c r="L25" s="382">
        <f>+L26</f>
        <v>0</v>
      </c>
    </row>
    <row r="26" spans="2:12" ht="24.95" customHeight="1">
      <c r="B26" s="14"/>
      <c r="C26" s="7"/>
      <c r="D26" s="240"/>
      <c r="E26" s="83" t="str">
        <f>+Resumo!A27</f>
        <v>I30</v>
      </c>
      <c r="F26" s="10" t="str">
        <f>+Resumo!B27</f>
        <v>% Titulacións con avaliación favorable en Seguimento</v>
      </c>
      <c r="G26" s="10" t="str">
        <f>+Resumo!C27</f>
        <v>DO-0102: Seguimento e mellora das titulacións</v>
      </c>
      <c r="H26" s="384">
        <f>+Resumo!D27</f>
        <v>1</v>
      </c>
      <c r="I26" s="241"/>
      <c r="J26" s="384">
        <f>+Resumo!J27</f>
        <v>0</v>
      </c>
      <c r="L26" s="384">
        <f>+Resumo!P27</f>
        <v>0</v>
      </c>
    </row>
    <row r="27" spans="2:12" ht="24.95" customHeight="1">
      <c r="B27" s="14"/>
      <c r="C27" s="7"/>
      <c r="D27" s="236" t="s">
        <v>54</v>
      </c>
      <c r="E27" s="154"/>
      <c r="F27" s="72"/>
      <c r="G27" s="72"/>
      <c r="H27" s="382" t="s">
        <v>180</v>
      </c>
      <c r="I27" s="237"/>
      <c r="J27" s="382" t="s">
        <v>180</v>
      </c>
      <c r="L27" s="382" t="s">
        <v>180</v>
      </c>
    </row>
    <row r="28" spans="2:12" ht="24.95" customHeight="1">
      <c r="B28" s="14"/>
      <c r="C28" s="7"/>
      <c r="D28" s="238"/>
      <c r="E28" s="84" t="s">
        <v>108</v>
      </c>
      <c r="F28" s="8" t="s">
        <v>288</v>
      </c>
      <c r="G28" s="8" t="s">
        <v>30</v>
      </c>
      <c r="H28" s="383" t="s">
        <v>180</v>
      </c>
      <c r="I28" s="239"/>
      <c r="J28" s="383" t="s">
        <v>180</v>
      </c>
      <c r="L28" s="383" t="s">
        <v>180</v>
      </c>
    </row>
    <row r="29" spans="2:12" ht="24.95" customHeight="1">
      <c r="B29" s="14"/>
      <c r="C29" s="73" t="s">
        <v>55</v>
      </c>
      <c r="D29" s="74"/>
      <c r="E29" s="85"/>
      <c r="F29" s="74"/>
      <c r="G29" s="74"/>
      <c r="H29" s="385">
        <f>+AVERAGE(H30,H32,H34,H37,H40)</f>
        <v>0.83333333333333337</v>
      </c>
      <c r="I29" s="242"/>
      <c r="J29" s="385">
        <f>+AVERAGE(J30,J32,J34,J37,J40)</f>
        <v>0</v>
      </c>
      <c r="L29" s="385">
        <f>+AVERAGE(L30,L32,L34,L37,L40)</f>
        <v>0</v>
      </c>
    </row>
    <row r="30" spans="2:12" ht="24.95" customHeight="1">
      <c r="B30" s="14"/>
      <c r="C30" s="7"/>
      <c r="D30" s="236" t="s">
        <v>56</v>
      </c>
      <c r="E30" s="154"/>
      <c r="F30" s="72"/>
      <c r="G30" s="72"/>
      <c r="H30" s="382">
        <f>+H31</f>
        <v>0.83333333333333337</v>
      </c>
      <c r="I30" s="237"/>
      <c r="J30" s="382">
        <f>+J31</f>
        <v>0</v>
      </c>
      <c r="L30" s="382">
        <f>+L31</f>
        <v>0</v>
      </c>
    </row>
    <row r="31" spans="2:12" ht="24.95" customHeight="1">
      <c r="B31" s="14"/>
      <c r="C31" s="7"/>
      <c r="D31" s="238"/>
      <c r="E31" s="84" t="str">
        <f>+Resumo!A35</f>
        <v>I44</v>
      </c>
      <c r="F31" s="10" t="str">
        <f>+Resumo!B35</f>
        <v>Índice de satisfacción coa organización e o desenvolvemento</v>
      </c>
      <c r="G31" s="10" t="str">
        <f>+Resumo!C35</f>
        <v>DO-0201 Planificación e desenvolvemento da ensinanza</v>
      </c>
      <c r="H31" s="384">
        <f>+Resumo!D35</f>
        <v>0.83333333333333337</v>
      </c>
      <c r="I31" s="241"/>
      <c r="J31" s="384">
        <f>+Resumo!J35</f>
        <v>0</v>
      </c>
      <c r="L31" s="384">
        <f>+Resumo!P35</f>
        <v>0</v>
      </c>
    </row>
    <row r="32" spans="2:12" ht="24.95" customHeight="1">
      <c r="B32" s="14"/>
      <c r="C32" s="7"/>
      <c r="D32" s="236" t="s">
        <v>58</v>
      </c>
      <c r="E32" s="154"/>
      <c r="F32" s="72"/>
      <c r="G32" s="72"/>
      <c r="H32" s="382">
        <f>+H33</f>
        <v>0.66666666666666663</v>
      </c>
      <c r="I32" s="237"/>
      <c r="J32" s="382">
        <f>+J33</f>
        <v>0</v>
      </c>
      <c r="L32" s="382">
        <f>+L33</f>
        <v>0</v>
      </c>
    </row>
    <row r="33" spans="2:12" ht="24.95" customHeight="1">
      <c r="B33" s="14"/>
      <c r="C33" s="7"/>
      <c r="D33" s="240"/>
      <c r="E33" s="83" t="str">
        <f>+Resumo!A28</f>
        <v>I35</v>
      </c>
      <c r="F33" s="10" t="str">
        <f>+Resumo!B28</f>
        <v xml:space="preserve">Nota media do acceso </v>
      </c>
      <c r="G33" s="10" t="str">
        <f>+Resumo!C28</f>
        <v>DO-0202 Promoción das titulacións</v>
      </c>
      <c r="H33" s="384">
        <f>+Resumo!D28</f>
        <v>0.66666666666666663</v>
      </c>
      <c r="I33" s="241"/>
      <c r="J33" s="384">
        <f>+Resumo!J28</f>
        <v>0</v>
      </c>
      <c r="L33" s="384">
        <f>+Resumo!P28</f>
        <v>0</v>
      </c>
    </row>
    <row r="34" spans="2:12" ht="24.95" customHeight="1">
      <c r="B34" s="14"/>
      <c r="C34" s="7"/>
      <c r="D34" s="236" t="s">
        <v>59</v>
      </c>
      <c r="E34" s="154"/>
      <c r="F34" s="72"/>
      <c r="G34" s="72"/>
      <c r="H34" s="382">
        <f>+AVERAGE(H35:H36)</f>
        <v>0.83333333333333337</v>
      </c>
      <c r="I34" s="237"/>
      <c r="J34" s="382">
        <f>+AVERAGE(J35:J36)</f>
        <v>0</v>
      </c>
      <c r="L34" s="382">
        <f>+AVERAGE(L35:L36)</f>
        <v>0</v>
      </c>
    </row>
    <row r="35" spans="2:12" ht="24.95" customHeight="1">
      <c r="B35" s="14"/>
      <c r="C35" s="7"/>
      <c r="D35" s="240"/>
      <c r="E35" s="83" t="str">
        <f>+Resumo!A22</f>
        <v>I24</v>
      </c>
      <c r="F35" s="10" t="str">
        <f>+Resumo!B22</f>
        <v>Índice de satisfacción coa orientación recibida no centro</v>
      </c>
      <c r="G35" s="10" t="str">
        <f>+Resumo!C22</f>
        <v>DO-0203: Orientación do estudantado e atención ás NEAE</v>
      </c>
      <c r="H35" s="384">
        <f>+Resumo!D22</f>
        <v>0.83333333333333337</v>
      </c>
      <c r="I35" s="241"/>
      <c r="J35" s="384">
        <f>+Resumo!J22</f>
        <v>0</v>
      </c>
      <c r="L35" s="384">
        <f>+Resumo!P22</f>
        <v>0</v>
      </c>
    </row>
    <row r="36" spans="2:12" ht="24.95" customHeight="1">
      <c r="B36" s="14"/>
      <c r="C36" s="7"/>
      <c r="D36" s="240"/>
      <c r="E36" s="83" t="str">
        <f>+Resumo!A29</f>
        <v>I37</v>
      </c>
      <c r="F36" s="10" t="str">
        <f>+Resumo!B29</f>
        <v>Grao de Satisfacción do estudantado co PAT</v>
      </c>
      <c r="G36" s="10" t="str">
        <f>+Resumo!C29</f>
        <v>DO-0203: Orientación do estudantado e atención ás NEAE</v>
      </c>
      <c r="H36" s="384">
        <f>+Resumo!D29</f>
        <v>0.83333333333333337</v>
      </c>
      <c r="I36" s="241"/>
      <c r="J36" s="384">
        <f>+Resumo!J29</f>
        <v>0</v>
      </c>
      <c r="L36" s="384">
        <f>+Resumo!P29</f>
        <v>0</v>
      </c>
    </row>
    <row r="37" spans="2:12" ht="24.95" customHeight="1">
      <c r="B37" s="14"/>
      <c r="C37" s="7"/>
      <c r="D37" s="236" t="s">
        <v>60</v>
      </c>
      <c r="E37" s="154"/>
      <c r="F37" s="72"/>
      <c r="G37" s="72"/>
      <c r="H37" s="382">
        <f>+AVERAGE(H38:H39)</f>
        <v>0.83333333333333326</v>
      </c>
      <c r="I37" s="237"/>
      <c r="J37" s="382">
        <f>+AVERAGE(J38:J39)</f>
        <v>0</v>
      </c>
      <c r="L37" s="382">
        <f>+AVERAGE(L38:L39)</f>
        <v>0</v>
      </c>
    </row>
    <row r="38" spans="2:12" ht="24.95" customHeight="1">
      <c r="B38" s="14"/>
      <c r="C38" s="7"/>
      <c r="D38" s="240"/>
      <c r="E38" s="83" t="str">
        <f>+Resumo!A23</f>
        <v>I25</v>
      </c>
      <c r="F38" s="10" t="str">
        <f>+Resumo!B23</f>
        <v>% Alumnado en prácticas académicas</v>
      </c>
      <c r="G38" s="10" t="str">
        <f>+Resumo!C23</f>
        <v>DO-0204: Xestión das prácticas académicas</v>
      </c>
      <c r="H38" s="384">
        <f>+Resumo!D23</f>
        <v>0.66666666666666663</v>
      </c>
      <c r="I38" s="241"/>
      <c r="J38" s="384">
        <f>+Resumo!J23</f>
        <v>0</v>
      </c>
      <c r="L38" s="384">
        <f>+Resumo!P23</f>
        <v>0</v>
      </c>
    </row>
    <row r="39" spans="2:12" ht="24.95" customHeight="1">
      <c r="B39" s="14"/>
      <c r="C39" s="7"/>
      <c r="D39" s="238"/>
      <c r="E39" s="83" t="str">
        <f>+Resumo!A30</f>
        <v>I38</v>
      </c>
      <c r="F39" s="10" t="str">
        <f>+Resumo!B30</f>
        <v xml:space="preserve">Grao de satisfacción das Persoas Tituladas coas Prácticas </v>
      </c>
      <c r="G39" s="10" t="str">
        <f>+Resumo!C30</f>
        <v>DO-0204: Xestión das prácticas académicas</v>
      </c>
      <c r="H39" s="384">
        <f>+Resumo!D30</f>
        <v>1</v>
      </c>
      <c r="I39" s="241"/>
      <c r="J39" s="384">
        <f>+Resumo!J30</f>
        <v>0</v>
      </c>
      <c r="L39" s="384">
        <f>+Resumo!P30</f>
        <v>0</v>
      </c>
    </row>
    <row r="40" spans="2:12" ht="24.95" customHeight="1">
      <c r="B40" s="14"/>
      <c r="C40" s="7"/>
      <c r="D40" s="236" t="s">
        <v>61</v>
      </c>
      <c r="E40" s="154"/>
      <c r="F40" s="72"/>
      <c r="G40" s="72"/>
      <c r="H40" s="382">
        <f>+H41</f>
        <v>1</v>
      </c>
      <c r="I40" s="237"/>
      <c r="J40" s="382">
        <f>+J41</f>
        <v>0</v>
      </c>
      <c r="L40" s="382">
        <f>+L41</f>
        <v>0</v>
      </c>
    </row>
    <row r="41" spans="2:12" ht="24.95" customHeight="1">
      <c r="B41" s="14"/>
      <c r="C41" s="15"/>
      <c r="D41" s="238"/>
      <c r="E41" s="155" t="str">
        <f>+Resumo!A8</f>
        <v>I3</v>
      </c>
      <c r="F41" s="29" t="str">
        <f>+Resumo!B8</f>
        <v>Indicadores de mobilidade do estudantado</v>
      </c>
      <c r="G41" s="29" t="str">
        <f>+Resumo!C8</f>
        <v>DO-0205: Xestión da mobilidade</v>
      </c>
      <c r="H41" s="383">
        <f>+Resumo!D8</f>
        <v>1</v>
      </c>
      <c r="I41" s="239"/>
      <c r="J41" s="383">
        <f>+Resumo!J8</f>
        <v>0</v>
      </c>
      <c r="L41" s="383">
        <f>+Resumo!P8</f>
        <v>0</v>
      </c>
    </row>
    <row r="42" spans="2:12" ht="24.95" customHeight="1">
      <c r="B42" s="14"/>
      <c r="C42" s="73" t="s">
        <v>62</v>
      </c>
      <c r="D42" s="74"/>
      <c r="E42" s="85"/>
      <c r="F42" s="74"/>
      <c r="G42" s="74"/>
      <c r="H42" s="385">
        <f>+H43</f>
        <v>0.91666666666666663</v>
      </c>
      <c r="I42" s="242"/>
      <c r="J42" s="385">
        <f>+J43</f>
        <v>0</v>
      </c>
      <c r="L42" s="385">
        <f>+L43</f>
        <v>0</v>
      </c>
    </row>
    <row r="43" spans="2:12" ht="24.95" customHeight="1">
      <c r="B43" s="14"/>
      <c r="C43" s="7"/>
      <c r="D43" s="236" t="s">
        <v>63</v>
      </c>
      <c r="E43" s="154"/>
      <c r="F43" s="72"/>
      <c r="G43" s="72"/>
      <c r="H43" s="382">
        <f>+H44</f>
        <v>0.91666666666666663</v>
      </c>
      <c r="I43" s="237"/>
      <c r="J43" s="382">
        <f>+J44</f>
        <v>0</v>
      </c>
      <c r="L43" s="382">
        <f>+L44</f>
        <v>0</v>
      </c>
    </row>
    <row r="44" spans="2:12" ht="24.95" customHeight="1">
      <c r="B44" s="14"/>
      <c r="C44" s="15"/>
      <c r="D44" s="238"/>
      <c r="E44" s="84" t="str">
        <f>+Resumo!A24</f>
        <v>I26</v>
      </c>
      <c r="F44" s="8" t="str">
        <f>+Resumo!B24</f>
        <v>Índice de satisfacción coa promoción da titulación e a información pública na web</v>
      </c>
      <c r="G44" s="8" t="str">
        <f>+Resumo!C24</f>
        <v>DO-0301 Información Pública</v>
      </c>
      <c r="H44" s="383">
        <f>+Resumo!D24</f>
        <v>0.91666666666666663</v>
      </c>
      <c r="I44" s="239"/>
      <c r="J44" s="383">
        <f>+Resumo!J24</f>
        <v>0</v>
      </c>
      <c r="L44" s="383">
        <f>+Resumo!P24</f>
        <v>0</v>
      </c>
    </row>
    <row r="45" spans="2:12" ht="24.95" customHeight="1">
      <c r="B45" s="14"/>
      <c r="C45" s="73" t="s">
        <v>64</v>
      </c>
      <c r="D45" s="74"/>
      <c r="E45" s="85"/>
      <c r="F45" s="74"/>
      <c r="G45" s="74"/>
      <c r="H45" s="385">
        <f>+H46</f>
        <v>0.66666666666666663</v>
      </c>
      <c r="I45" s="242"/>
      <c r="J45" s="385">
        <f>+J46</f>
        <v>0</v>
      </c>
      <c r="L45" s="385">
        <f>+L46</f>
        <v>0</v>
      </c>
    </row>
    <row r="46" spans="2:12" ht="24.95" customHeight="1">
      <c r="B46" s="14"/>
      <c r="C46" s="7"/>
      <c r="D46" s="236" t="s">
        <v>333</v>
      </c>
      <c r="E46" s="154"/>
      <c r="F46" s="72"/>
      <c r="G46" s="72"/>
      <c r="H46" s="382">
        <f>+AVERAGE(H47:H48)</f>
        <v>0.66666666666666663</v>
      </c>
      <c r="I46" s="237"/>
      <c r="J46" s="382">
        <f>+AVERAGE(J47:J48)</f>
        <v>0</v>
      </c>
      <c r="L46" s="382">
        <f>+AVERAGE(L47:L48)</f>
        <v>0</v>
      </c>
    </row>
    <row r="47" spans="2:12" ht="24.95" customHeight="1">
      <c r="B47" s="14"/>
      <c r="C47" s="7"/>
      <c r="D47" s="240"/>
      <c r="E47" s="83" t="str">
        <f>+Resumo!A7</f>
        <v>I1-I2</v>
      </c>
      <c r="F47" s="9" t="str">
        <f>+Resumo!B7</f>
        <v>Nº Estudantes de novo ingreso (Grao e Máster)</v>
      </c>
      <c r="G47" s="9" t="str">
        <f>+Resumo!C7</f>
        <v>AC-01: Acceso, evolución e Expedición de Titulos Oficiais</v>
      </c>
      <c r="H47" s="384">
        <f>+Resumo!D7</f>
        <v>0.33333333333333331</v>
      </c>
      <c r="I47" s="241"/>
      <c r="J47" s="384">
        <f>+Resumo!J7</f>
        <v>0</v>
      </c>
      <c r="L47" s="384">
        <f>+Resumo!P7</f>
        <v>0</v>
      </c>
    </row>
    <row r="48" spans="2:12" ht="24.95" customHeight="1" thickBot="1">
      <c r="B48" s="14"/>
      <c r="C48" s="7"/>
      <c r="D48" s="238"/>
      <c r="E48" s="83" t="str">
        <f>+Resumo!A14</f>
        <v>I11</v>
      </c>
      <c r="F48" s="9" t="str">
        <f>+Resumo!B14</f>
        <v>Relación de Oferta / Demanda de prazas</v>
      </c>
      <c r="G48" s="9" t="str">
        <f>+Resumo!C14</f>
        <v>AC-01: Acceso, evolución e Expedición de Titulos Oficiais</v>
      </c>
      <c r="H48" s="384">
        <f>+Resumo!D14</f>
        <v>1</v>
      </c>
      <c r="I48" s="241"/>
      <c r="J48" s="384">
        <f>+Resumo!J14</f>
        <v>0</v>
      </c>
      <c r="L48" s="384">
        <f>+Resumo!P14</f>
        <v>0</v>
      </c>
    </row>
    <row r="49" spans="1:12" ht="24.95" customHeight="1" thickBot="1">
      <c r="B49" s="45" t="s">
        <v>65</v>
      </c>
      <c r="C49" s="46"/>
      <c r="D49" s="51"/>
      <c r="E49" s="87"/>
      <c r="F49" s="46"/>
      <c r="G49" s="46"/>
      <c r="H49" s="380">
        <f>+AVERAGE(H50,H58,H62)</f>
        <v>0.90972222222222232</v>
      </c>
      <c r="I49" s="234"/>
      <c r="J49" s="380">
        <f>+AVERAGE(J50,J58,J62)</f>
        <v>0</v>
      </c>
      <c r="L49" s="380">
        <f>+AVERAGE(L50,L58,L62)</f>
        <v>0</v>
      </c>
    </row>
    <row r="50" spans="1:12" ht="24.95" customHeight="1">
      <c r="B50" s="13"/>
      <c r="C50" s="75" t="s">
        <v>66</v>
      </c>
      <c r="D50" s="76"/>
      <c r="E50" s="82"/>
      <c r="F50" s="76"/>
      <c r="G50" s="76"/>
      <c r="H50" s="381">
        <f>+AVERAGE(H51,H53)</f>
        <v>0.89583333333333337</v>
      </c>
      <c r="I50" s="235"/>
      <c r="J50" s="381">
        <f>+AVERAGE(J51,J53)</f>
        <v>0</v>
      </c>
      <c r="L50" s="381">
        <f>+AVERAGE(L51,L53)</f>
        <v>0</v>
      </c>
    </row>
    <row r="51" spans="1:12" ht="24.95" customHeight="1">
      <c r="B51" s="14"/>
      <c r="C51" s="7"/>
      <c r="D51" s="236" t="s">
        <v>68</v>
      </c>
      <c r="E51" s="154"/>
      <c r="F51" s="72"/>
      <c r="G51" s="72"/>
      <c r="H51" s="382">
        <f>+AVERAGE(H52:H52)</f>
        <v>0.83333333333333337</v>
      </c>
      <c r="I51" s="237"/>
      <c r="J51" s="382">
        <f>+AVERAGE(J52:J52)</f>
        <v>0</v>
      </c>
      <c r="L51" s="382">
        <f>+AVERAGE(L52:L52)</f>
        <v>0</v>
      </c>
    </row>
    <row r="52" spans="1:12" ht="24.95" customHeight="1">
      <c r="B52" s="14"/>
      <c r="C52" s="7"/>
      <c r="D52" s="240"/>
      <c r="E52" s="83" t="str">
        <f>+Resumo!A31</f>
        <v>I39</v>
      </c>
      <c r="F52" s="10" t="str">
        <f>+Resumo!B31</f>
        <v xml:space="preserve">Grao de satisfacción cos RRHH </v>
      </c>
      <c r="G52" s="10" t="str">
        <f>+Resumo!C31</f>
        <v>PE-01 Xestión do PAS</v>
      </c>
      <c r="H52" s="384">
        <f>+Resumo!D31</f>
        <v>0.83333333333333337</v>
      </c>
      <c r="I52" s="241"/>
      <c r="J52" s="384">
        <f>+Resumo!J31</f>
        <v>0</v>
      </c>
      <c r="L52" s="384">
        <f>+Resumo!P31</f>
        <v>0</v>
      </c>
    </row>
    <row r="53" spans="1:12" ht="24.95" customHeight="1">
      <c r="B53" s="14"/>
      <c r="C53" s="7"/>
      <c r="D53" s="236" t="s">
        <v>67</v>
      </c>
      <c r="E53" s="154"/>
      <c r="F53" s="72"/>
      <c r="G53" s="72"/>
      <c r="H53" s="382">
        <f>+AVERAGE(H54:H57)</f>
        <v>0.95833333333333337</v>
      </c>
      <c r="I53" s="246"/>
      <c r="J53" s="382">
        <f>+AVERAGE(J54:J57)</f>
        <v>0</v>
      </c>
      <c r="L53" s="382">
        <f>+AVERAGE(L54:L57)</f>
        <v>0</v>
      </c>
    </row>
    <row r="54" spans="1:12" ht="24.95" customHeight="1">
      <c r="B54" s="14"/>
      <c r="C54" s="7"/>
      <c r="D54" s="7"/>
      <c r="E54" s="150" t="str">
        <f>+Resumo!A10</f>
        <v>I5</v>
      </c>
      <c r="F54" s="9" t="str">
        <f>+Resumo!B10</f>
        <v>Indicadores de formación do PDI</v>
      </c>
      <c r="G54" s="9" t="str">
        <f>+Resumo!C10</f>
        <v>PE-02 Xestión de PDI</v>
      </c>
      <c r="H54" s="384">
        <f>+Resumo!D10</f>
        <v>0.83333333333333337</v>
      </c>
      <c r="I54" s="247"/>
      <c r="J54" s="384">
        <f>+Resumo!J10</f>
        <v>0</v>
      </c>
      <c r="L54" s="384">
        <f>+Resumo!P10</f>
        <v>0</v>
      </c>
    </row>
    <row r="55" spans="1:12" ht="24.95" customHeight="1">
      <c r="B55" s="14"/>
      <c r="C55" s="7"/>
      <c r="D55" s="7"/>
      <c r="E55" s="150" t="str">
        <f>+Resumo!A11</f>
        <v>I7</v>
      </c>
      <c r="F55" s="9" t="str">
        <f>+Resumo!B11</f>
        <v>% PDI do título avaliado polo programa DOCENTIA e resultados obtidos</v>
      </c>
      <c r="G55" s="9" t="str">
        <f>+Resumo!C11</f>
        <v>PE-02 Xestión de PDI</v>
      </c>
      <c r="H55" s="384">
        <f>+Resumo!D11</f>
        <v>1</v>
      </c>
      <c r="I55" s="247"/>
      <c r="J55" s="384">
        <f>+Resumo!J11</f>
        <v>0</v>
      </c>
      <c r="L55" s="384">
        <f>+Resumo!P11</f>
        <v>0</v>
      </c>
    </row>
    <row r="56" spans="1:12" ht="24.95" customHeight="1">
      <c r="B56" s="14"/>
      <c r="C56" s="7"/>
      <c r="D56" s="7"/>
      <c r="E56" s="150" t="str">
        <f>+Resumo!A12</f>
        <v>I8</v>
      </c>
      <c r="F56" s="9" t="str">
        <f>+Resumo!B12</f>
        <v xml:space="preserve">Indicadores de mobilidade do PDI </v>
      </c>
      <c r="G56" s="9" t="str">
        <f>+Resumo!C12</f>
        <v>PE-02 Xestión de PDI</v>
      </c>
      <c r="H56" s="384">
        <f>+Resumo!D12</f>
        <v>1</v>
      </c>
      <c r="I56" s="247"/>
      <c r="J56" s="384">
        <f>+Resumo!J12</f>
        <v>0</v>
      </c>
      <c r="L56" s="384">
        <f>+Resumo!P12</f>
        <v>0</v>
      </c>
    </row>
    <row r="57" spans="1:12" ht="24.95" customHeight="1">
      <c r="B57" s="14"/>
      <c r="C57" s="15"/>
      <c r="D57" s="15"/>
      <c r="E57" s="84" t="str">
        <f>+Resumo!A34</f>
        <v>I43</v>
      </c>
      <c r="F57" s="8" t="str">
        <f>+Resumo!B34</f>
        <v>Resultados EAD</v>
      </c>
      <c r="G57" s="8" t="str">
        <f>+Resumo!C34</f>
        <v>PE-02 Xestión de PDI</v>
      </c>
      <c r="H57" s="383">
        <f>+Resumo!D34</f>
        <v>1</v>
      </c>
      <c r="I57" s="248"/>
      <c r="J57" s="383">
        <f>+Resumo!J34</f>
        <v>0</v>
      </c>
      <c r="L57" s="383">
        <f>+Resumo!P34</f>
        <v>0</v>
      </c>
    </row>
    <row r="58" spans="1:12" ht="24.95" customHeight="1">
      <c r="B58" s="14"/>
      <c r="C58" s="73" t="s">
        <v>69</v>
      </c>
      <c r="D58" s="74"/>
      <c r="E58" s="85"/>
      <c r="F58" s="74"/>
      <c r="G58" s="74"/>
      <c r="H58" s="385">
        <f>+H59</f>
        <v>1</v>
      </c>
      <c r="I58" s="242"/>
      <c r="J58" s="385">
        <f>+J59</f>
        <v>0</v>
      </c>
      <c r="L58" s="385">
        <f>+L59</f>
        <v>0</v>
      </c>
    </row>
    <row r="59" spans="1:12" ht="24.95" customHeight="1">
      <c r="B59" s="14"/>
      <c r="C59" s="7"/>
      <c r="D59" s="236" t="s">
        <v>154</v>
      </c>
      <c r="E59" s="154"/>
      <c r="F59" s="72"/>
      <c r="G59" s="72"/>
      <c r="H59" s="382">
        <f>+AVERAGE(H60:H61)</f>
        <v>1</v>
      </c>
      <c r="I59" s="237"/>
      <c r="J59" s="382">
        <f>+AVERAGE(J60:J61)</f>
        <v>0</v>
      </c>
      <c r="L59" s="382">
        <f>+AVERAGE(L60:L61)</f>
        <v>0</v>
      </c>
    </row>
    <row r="60" spans="1:12" ht="24.95" customHeight="1">
      <c r="B60" s="14"/>
      <c r="C60" s="7"/>
      <c r="D60" s="240"/>
      <c r="E60" s="150" t="str">
        <f>+Resumo!A32</f>
        <v>I41</v>
      </c>
      <c r="F60" s="10" t="str">
        <f>+Resumo!B32</f>
        <v>% Rexistros en estado completado na aplicación SGIC</v>
      </c>
      <c r="G60" s="10" t="str">
        <f>+Resumo!C32</f>
        <v>XD-01: Control dos documentos e dos rexistros</v>
      </c>
      <c r="H60" s="384">
        <f>+Resumo!D32</f>
        <v>1</v>
      </c>
      <c r="I60" s="241"/>
      <c r="J60" s="384">
        <f>+Resumo!J32</f>
        <v>0</v>
      </c>
      <c r="L60" s="384">
        <f>+Resumo!P32</f>
        <v>0</v>
      </c>
    </row>
    <row r="61" spans="1:12" ht="24.95" customHeight="1">
      <c r="B61" s="14"/>
      <c r="C61" s="7"/>
      <c r="D61" s="240"/>
      <c r="E61" s="150" t="str">
        <f>+Resumo!A33</f>
        <v>I42</v>
      </c>
      <c r="F61" s="10" t="str">
        <f>+Resumo!B33</f>
        <v>% Accións de Mellora finalizadas en prazo</v>
      </c>
      <c r="G61" s="10" t="str">
        <f>+Resumo!C33</f>
        <v>XD-01: Control dos documentos e dos rexistros</v>
      </c>
      <c r="H61" s="384">
        <f>+Resumo!D33</f>
        <v>1</v>
      </c>
      <c r="I61" s="241"/>
      <c r="J61" s="384">
        <f>+Resumo!J33</f>
        <v>0</v>
      </c>
      <c r="L61" s="384">
        <f>+Resumo!P33</f>
        <v>0</v>
      </c>
    </row>
    <row r="62" spans="1:12" ht="24.95" customHeight="1">
      <c r="A62" s="1"/>
      <c r="B62" s="14"/>
      <c r="C62" s="73" t="s">
        <v>70</v>
      </c>
      <c r="D62" s="74"/>
      <c r="E62" s="85"/>
      <c r="F62" s="74"/>
      <c r="G62" s="74"/>
      <c r="H62" s="385">
        <f>+H63</f>
        <v>0.83333333333333337</v>
      </c>
      <c r="I62" s="242"/>
      <c r="J62" s="385">
        <f>+J63</f>
        <v>0</v>
      </c>
      <c r="L62" s="385">
        <f>+L63</f>
        <v>0</v>
      </c>
    </row>
    <row r="63" spans="1:12" ht="24.95" customHeight="1">
      <c r="A63" s="18"/>
      <c r="B63" s="14"/>
      <c r="C63" s="7"/>
      <c r="D63" s="236" t="s">
        <v>71</v>
      </c>
      <c r="E63" s="154"/>
      <c r="F63" s="72"/>
      <c r="G63" s="72"/>
      <c r="H63" s="382">
        <f>+H64</f>
        <v>0.83333333333333337</v>
      </c>
      <c r="I63" s="237"/>
      <c r="J63" s="382">
        <f>+J64</f>
        <v>0</v>
      </c>
      <c r="L63" s="382">
        <f>+L64</f>
        <v>0</v>
      </c>
    </row>
    <row r="64" spans="1:12" ht="24.95" customHeight="1" thickBot="1">
      <c r="A64" s="18"/>
      <c r="B64" s="16"/>
      <c r="C64" s="12"/>
      <c r="D64" s="243"/>
      <c r="E64" s="86" t="str">
        <f>+Resumo!A21</f>
        <v>I23</v>
      </c>
      <c r="F64" s="17" t="str">
        <f>+Resumo!B21</f>
        <v>Índice de satisfacción cos recursos materiais e servizos</v>
      </c>
      <c r="G64" s="17" t="str">
        <f>+Resumo!C21</f>
        <v>IA-01: Xestión dos recursos materiais e dos servizos</v>
      </c>
      <c r="H64" s="386">
        <f>+Resumo!D21</f>
        <v>0.83333333333333337</v>
      </c>
      <c r="I64" s="244"/>
      <c r="J64" s="386">
        <f>+Resumo!J21</f>
        <v>0</v>
      </c>
      <c r="L64" s="386">
        <f>+Resumo!P21</f>
        <v>0</v>
      </c>
    </row>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sheetData>
  <sheetProtection algorithmName="SHA-512" hashValue="sL8DiikH9w7/eVC8ptso0RQI0QBi53iEn4YL3wICnfqBrf6H52KS0PAkJVuSpSV3gkwqMPAN40f5QB3OQ6cU6A==" saltValue="QL2A2Vpvj47jnWVIdO2U3w==" spinCount="100000" sheet="1" objects="1" scenarios="1"/>
  <autoFilter ref="A6:H74" xr:uid="{00000000-0009-0000-0000-000006000000}"/>
  <mergeCells count="3">
    <mergeCell ref="A3:B3"/>
    <mergeCell ref="A2:H2"/>
    <mergeCell ref="H4:L4"/>
  </mergeCells>
  <conditionalFormatting sqref="A6:G6">
    <cfRule type="expression" dxfId="674" priority="653">
      <formula>#REF!=0</formula>
    </cfRule>
    <cfRule type="expression" dxfId="673" priority="654">
      <formula>#REF!=1</formula>
    </cfRule>
    <cfRule type="expression" dxfId="672" priority="655">
      <formula>#REF!&gt;=0.8</formula>
    </cfRule>
    <cfRule type="expression" dxfId="671" priority="652">
      <formula>#REF!&lt;1</formula>
    </cfRule>
  </conditionalFormatting>
  <conditionalFormatting sqref="B7:G7">
    <cfRule type="expression" dxfId="670" priority="659">
      <formula>#REF!&gt;=0.8</formula>
    </cfRule>
    <cfRule type="expression" dxfId="669" priority="656">
      <formula>#REF!=0</formula>
    </cfRule>
    <cfRule type="expression" dxfId="668" priority="657">
      <formula>#REF!&lt;0.8</formula>
    </cfRule>
    <cfRule type="expression" dxfId="667" priority="658">
      <formula>#REF!="Conseguido"</formula>
    </cfRule>
  </conditionalFormatting>
  <conditionalFormatting sqref="B21:G21 B49:G49">
    <cfRule type="expression" dxfId="666" priority="662">
      <formula>#REF!=1</formula>
    </cfRule>
    <cfRule type="expression" dxfId="665" priority="661">
      <formula>#REF!&lt;0.8</formula>
    </cfRule>
    <cfRule type="expression" dxfId="664" priority="660">
      <formula>#REF!=0</formula>
    </cfRule>
    <cfRule type="expression" dxfId="663" priority="663">
      <formula>#REF!&gt;=0.8</formula>
    </cfRule>
  </conditionalFormatting>
  <conditionalFormatting sqref="C8:H8 C22:H22 C50:H50">
    <cfRule type="expression" dxfId="662" priority="186">
      <formula>#REF!=0</formula>
    </cfRule>
    <cfRule type="expression" dxfId="661" priority="187">
      <formula>#REF!&lt;0.8</formula>
    </cfRule>
    <cfRule type="expression" dxfId="660" priority="188">
      <formula>#REF!="Conseguido"</formula>
    </cfRule>
    <cfRule type="expression" dxfId="659" priority="189">
      <formula>#REF!&gt;=0.8</formula>
    </cfRule>
  </conditionalFormatting>
  <conditionalFormatting sqref="H6">
    <cfRule type="expression" dxfId="658" priority="146">
      <formula>H6&lt;10</formula>
    </cfRule>
    <cfRule type="expression" dxfId="657" priority="145">
      <formula>H6&lt;0.75</formula>
    </cfRule>
    <cfRule type="expression" dxfId="656" priority="144">
      <formula>H6&lt;0.5</formula>
    </cfRule>
    <cfRule type="expression" dxfId="655" priority="142">
      <formula>H6=0</formula>
    </cfRule>
    <cfRule type="expression" dxfId="654" priority="143">
      <formula>H6&lt;0.25</formula>
    </cfRule>
  </conditionalFormatting>
  <conditionalFormatting sqref="H7">
    <cfRule type="expression" dxfId="653" priority="137">
      <formula>H7=0</formula>
    </cfRule>
    <cfRule type="expression" dxfId="652" priority="138">
      <formula>H7&lt;0.25</formula>
    </cfRule>
    <cfRule type="expression" dxfId="651" priority="139">
      <formula>H7&lt;0.5</formula>
    </cfRule>
    <cfRule type="expression" dxfId="650" priority="140">
      <formula>H7&lt;0.75</formula>
    </cfRule>
    <cfRule type="expression" dxfId="649" priority="141">
      <formula>H7&lt;10</formula>
    </cfRule>
  </conditionalFormatting>
  <conditionalFormatting sqref="H21">
    <cfRule type="expression" dxfId="648" priority="133">
      <formula>H21&lt;0.25</formula>
    </cfRule>
    <cfRule type="expression" dxfId="647" priority="134">
      <formula>H21&lt;0.5</formula>
    </cfRule>
    <cfRule type="expression" dxfId="646" priority="135">
      <formula>H21&lt;0.75</formula>
    </cfRule>
    <cfRule type="expression" dxfId="645" priority="136">
      <formula>H21&lt;10</formula>
    </cfRule>
    <cfRule type="expression" dxfId="644" priority="132">
      <formula>H21=0</formula>
    </cfRule>
  </conditionalFormatting>
  <conditionalFormatting sqref="H49">
    <cfRule type="expression" dxfId="643" priority="128">
      <formula>H49&lt;0.25</formula>
    </cfRule>
    <cfRule type="expression" dxfId="642" priority="127">
      <formula>H49=0</formula>
    </cfRule>
    <cfRule type="expression" dxfId="641" priority="130">
      <formula>H49&lt;0.75</formula>
    </cfRule>
    <cfRule type="expression" dxfId="640" priority="129">
      <formula>H49&lt;0.5</formula>
    </cfRule>
    <cfRule type="expression" dxfId="639" priority="131">
      <formula>H49&lt;10</formula>
    </cfRule>
  </conditionalFormatting>
  <conditionalFormatting sqref="H10:J10">
    <cfRule type="cellIs" dxfId="638" priority="119" operator="equal">
      <formula>"NO OK"</formula>
    </cfRule>
    <cfRule type="cellIs" dxfId="637" priority="117" operator="equal">
      <formula>"OK"</formula>
    </cfRule>
    <cfRule type="cellIs" dxfId="636" priority="118" operator="equal">
      <formula>"PARCIAL"</formula>
    </cfRule>
  </conditionalFormatting>
  <conditionalFormatting sqref="H12:J15 H52:J52 H54:J57">
    <cfRule type="cellIs" dxfId="635" priority="122" operator="equal">
      <formula>"NO OK"</formula>
    </cfRule>
    <cfRule type="cellIs" dxfId="634" priority="121" operator="equal">
      <formula>"PARCIAL"</formula>
    </cfRule>
    <cfRule type="cellIs" dxfId="633" priority="120" operator="equal">
      <formula>"OK"</formula>
    </cfRule>
  </conditionalFormatting>
  <conditionalFormatting sqref="H18:J18">
    <cfRule type="cellIs" dxfId="632" priority="114" operator="equal">
      <formula>"OK"</formula>
    </cfRule>
    <cfRule type="cellIs" dxfId="631" priority="116" operator="equal">
      <formula>"NO OK"</formula>
    </cfRule>
    <cfRule type="cellIs" dxfId="630" priority="115" operator="equal">
      <formula>"PARCIAL"</formula>
    </cfRule>
  </conditionalFormatting>
  <conditionalFormatting sqref="H20:J20">
    <cfRule type="cellIs" dxfId="629" priority="111" operator="equal">
      <formula>"OK"</formula>
    </cfRule>
    <cfRule type="cellIs" dxfId="628" priority="112" operator="equal">
      <formula>"PARCIAL"</formula>
    </cfRule>
    <cfRule type="cellIs" dxfId="627" priority="113" operator="equal">
      <formula>"NO OK"</formula>
    </cfRule>
  </conditionalFormatting>
  <conditionalFormatting sqref="H24:J24 H26:J26 H28:J28">
    <cfRule type="cellIs" dxfId="626" priority="109" operator="equal">
      <formula>"PARCIAL"</formula>
    </cfRule>
    <cfRule type="cellIs" dxfId="625" priority="110" operator="equal">
      <formula>"NO OK"</formula>
    </cfRule>
    <cfRule type="cellIs" dxfId="624" priority="108" operator="equal">
      <formula>"OK"</formula>
    </cfRule>
  </conditionalFormatting>
  <conditionalFormatting sqref="H31:J31">
    <cfRule type="cellIs" dxfId="623" priority="85" operator="equal">
      <formula>"PARCIAL"</formula>
    </cfRule>
    <cfRule type="cellIs" dxfId="622" priority="86" operator="equal">
      <formula>"NO OK"</formula>
    </cfRule>
    <cfRule type="cellIs" dxfId="621" priority="84" operator="equal">
      <formula>"OK"</formula>
    </cfRule>
  </conditionalFormatting>
  <conditionalFormatting sqref="H33:J33 H35:J36 H41:J41">
    <cfRule type="cellIs" dxfId="620" priority="106" operator="equal">
      <formula>"PARCIAL"</formula>
    </cfRule>
    <cfRule type="cellIs" dxfId="619" priority="105" operator="equal">
      <formula>"OK"</formula>
    </cfRule>
    <cfRule type="cellIs" dxfId="618" priority="107" operator="equal">
      <formula>"NO OK"</formula>
    </cfRule>
  </conditionalFormatting>
  <conditionalFormatting sqref="H38:J39">
    <cfRule type="cellIs" dxfId="617" priority="94" operator="equal">
      <formula>"PARCIAL"</formula>
    </cfRule>
    <cfRule type="cellIs" dxfId="616" priority="95" operator="equal">
      <formula>"NO OK"</formula>
    </cfRule>
    <cfRule type="cellIs" dxfId="615" priority="93" operator="equal">
      <formula>"OK"</formula>
    </cfRule>
  </conditionalFormatting>
  <conditionalFormatting sqref="H44:J44">
    <cfRule type="cellIs" dxfId="614" priority="91" operator="equal">
      <formula>"PARCIAL"</formula>
    </cfRule>
    <cfRule type="cellIs" dxfId="613" priority="92" operator="equal">
      <formula>"NO OK"</formula>
    </cfRule>
    <cfRule type="cellIs" dxfId="612" priority="90" operator="equal">
      <formula>"OK"</formula>
    </cfRule>
  </conditionalFormatting>
  <conditionalFormatting sqref="H47:J48">
    <cfRule type="cellIs" dxfId="611" priority="104" operator="equal">
      <formula>"NO OK"</formula>
    </cfRule>
    <cfRule type="cellIs" dxfId="610" priority="103" operator="equal">
      <formula>"PARCIAL"</formula>
    </cfRule>
    <cfRule type="cellIs" dxfId="609" priority="102" operator="equal">
      <formula>"OK"</formula>
    </cfRule>
  </conditionalFormatting>
  <conditionalFormatting sqref="H60:J61">
    <cfRule type="cellIs" dxfId="608" priority="88" operator="equal">
      <formula>"PARCIAL"</formula>
    </cfRule>
    <cfRule type="cellIs" dxfId="607" priority="87" operator="equal">
      <formula>"OK"</formula>
    </cfRule>
    <cfRule type="cellIs" dxfId="606" priority="89" operator="equal">
      <formula>"NO OK"</formula>
    </cfRule>
  </conditionalFormatting>
  <conditionalFormatting sqref="H64:J64">
    <cfRule type="cellIs" dxfId="605" priority="96" operator="equal">
      <formula>"OK"</formula>
    </cfRule>
    <cfRule type="cellIs" dxfId="604" priority="97" operator="equal">
      <formula>"PARCIAL"</formula>
    </cfRule>
    <cfRule type="cellIs" dxfId="603" priority="98" operator="equal">
      <formula>"NO OK"</formula>
    </cfRule>
  </conditionalFormatting>
  <conditionalFormatting sqref="I6">
    <cfRule type="expression" dxfId="602" priority="569">
      <formula>#REF!&gt;=0.8</formula>
    </cfRule>
    <cfRule type="expression" dxfId="601" priority="567">
      <formula>#REF!=0</formula>
    </cfRule>
    <cfRule type="expression" dxfId="600" priority="566">
      <formula>#REF!&lt;1</formula>
    </cfRule>
    <cfRule type="expression" dxfId="599" priority="568">
      <formula>#REF!=1</formula>
    </cfRule>
  </conditionalFormatting>
  <conditionalFormatting sqref="I7:I8">
    <cfRule type="expression" dxfId="598" priority="552">
      <formula>#REF!=0</formula>
    </cfRule>
    <cfRule type="expression" dxfId="597" priority="555">
      <formula>#REF!&gt;=0.8</formula>
    </cfRule>
    <cfRule type="expression" dxfId="596" priority="554">
      <formula>#REF!="Conseguido"</formula>
    </cfRule>
    <cfRule type="expression" dxfId="595" priority="553">
      <formula>#REF!&lt;0.8</formula>
    </cfRule>
  </conditionalFormatting>
  <conditionalFormatting sqref="I21:I22">
    <cfRule type="expression" dxfId="594" priority="541">
      <formula>#REF!&gt;=0.8</formula>
    </cfRule>
    <cfRule type="expression" dxfId="593" priority="540">
      <formula>#REF!="Conseguido"</formula>
    </cfRule>
    <cfRule type="expression" dxfId="592" priority="539">
      <formula>#REF!&lt;0.8</formula>
    </cfRule>
    <cfRule type="expression" dxfId="591" priority="538">
      <formula>#REF!=0</formula>
    </cfRule>
  </conditionalFormatting>
  <conditionalFormatting sqref="I49:I50">
    <cfRule type="expression" dxfId="590" priority="525">
      <formula>#REF!&lt;0.8</formula>
    </cfRule>
    <cfRule type="expression" dxfId="589" priority="524">
      <formula>#REF!=0</formula>
    </cfRule>
    <cfRule type="expression" dxfId="588" priority="527">
      <formula>#REF!&gt;=0.8</formula>
    </cfRule>
    <cfRule type="expression" dxfId="587" priority="526">
      <formula>#REF!="Conseguido"</formula>
    </cfRule>
  </conditionalFormatting>
  <conditionalFormatting sqref="J6">
    <cfRule type="expression" dxfId="586" priority="83">
      <formula>J6&lt;10</formula>
    </cfRule>
    <cfRule type="expression" dxfId="585" priority="82">
      <formula>J6&lt;0.75</formula>
    </cfRule>
    <cfRule type="expression" dxfId="584" priority="81">
      <formula>J6&lt;0.5</formula>
    </cfRule>
    <cfRule type="expression" dxfId="583" priority="80">
      <formula>J6&lt;0.25</formula>
    </cfRule>
    <cfRule type="expression" dxfId="582" priority="79">
      <formula>J6=0</formula>
    </cfRule>
  </conditionalFormatting>
  <conditionalFormatting sqref="J7">
    <cfRule type="expression" dxfId="581" priority="78">
      <formula>J7&lt;10</formula>
    </cfRule>
    <cfRule type="expression" dxfId="580" priority="77">
      <formula>J7&lt;0.75</formula>
    </cfRule>
    <cfRule type="expression" dxfId="579" priority="76">
      <formula>J7&lt;0.5</formula>
    </cfRule>
    <cfRule type="expression" dxfId="578" priority="75">
      <formula>J7&lt;0.25</formula>
    </cfRule>
    <cfRule type="expression" dxfId="577" priority="74">
      <formula>J7=0</formula>
    </cfRule>
  </conditionalFormatting>
  <conditionalFormatting sqref="J8 C16:J16 J22 C29:J29 C42:J42 C45:J45 J50 C58:J58 C62:J62">
    <cfRule type="expression" dxfId="576" priority="125">
      <formula>#REF!="Conseguido"</formula>
    </cfRule>
    <cfRule type="expression" dxfId="575" priority="126">
      <formula>#REF!&gt;=0.8</formula>
    </cfRule>
    <cfRule type="expression" dxfId="574" priority="123">
      <formula>#REF!=0</formula>
    </cfRule>
    <cfRule type="expression" dxfId="573" priority="124">
      <formula>#REF!&lt;0.8</formula>
    </cfRule>
  </conditionalFormatting>
  <conditionalFormatting sqref="J21">
    <cfRule type="expression" dxfId="572" priority="70">
      <formula>J21&lt;0.25</formula>
    </cfRule>
    <cfRule type="expression" dxfId="571" priority="71">
      <formula>J21&lt;0.5</formula>
    </cfRule>
    <cfRule type="expression" dxfId="570" priority="69">
      <formula>J21=0</formula>
    </cfRule>
    <cfRule type="expression" dxfId="569" priority="73">
      <formula>J21&lt;10</formula>
    </cfRule>
    <cfRule type="expression" dxfId="568" priority="72">
      <formula>J21&lt;0.75</formula>
    </cfRule>
  </conditionalFormatting>
  <conditionalFormatting sqref="J49">
    <cfRule type="expression" dxfId="567" priority="65">
      <formula>J49&lt;0.25</formula>
    </cfRule>
    <cfRule type="expression" dxfId="566" priority="68">
      <formula>J49&lt;10</formula>
    </cfRule>
    <cfRule type="expression" dxfId="565" priority="67">
      <formula>J49&lt;0.75</formula>
    </cfRule>
    <cfRule type="expression" dxfId="564" priority="64">
      <formula>J49=0</formula>
    </cfRule>
    <cfRule type="expression" dxfId="563" priority="66">
      <formula>J49&lt;0.5</formula>
    </cfRule>
  </conditionalFormatting>
  <conditionalFormatting sqref="L6">
    <cfRule type="expression" dxfId="562" priority="17">
      <formula>L6&lt;0.25</formula>
    </cfRule>
    <cfRule type="expression" dxfId="561" priority="18">
      <formula>L6&lt;0.5</formula>
    </cfRule>
    <cfRule type="expression" dxfId="560" priority="20">
      <formula>L6&lt;10</formula>
    </cfRule>
    <cfRule type="expression" dxfId="559" priority="19">
      <formula>L6&lt;0.75</formula>
    </cfRule>
    <cfRule type="expression" dxfId="558" priority="16">
      <formula>L6=0</formula>
    </cfRule>
  </conditionalFormatting>
  <conditionalFormatting sqref="L7">
    <cfRule type="expression" dxfId="557" priority="15">
      <formula>L7&lt;10</formula>
    </cfRule>
    <cfRule type="expression" dxfId="556" priority="13">
      <formula>L7&lt;0.5</formula>
    </cfRule>
    <cfRule type="expression" dxfId="555" priority="12">
      <formula>L7&lt;0.25</formula>
    </cfRule>
    <cfRule type="expression" dxfId="554" priority="11">
      <formula>L7=0</formula>
    </cfRule>
    <cfRule type="expression" dxfId="553" priority="14">
      <formula>L7&lt;0.75</formula>
    </cfRule>
  </conditionalFormatting>
  <conditionalFormatting sqref="L8 L16 L22 L29 L42 L45 L50 L58 L62">
    <cfRule type="expression" dxfId="552" priority="63">
      <formula>#REF!&gt;=0.8</formula>
    </cfRule>
    <cfRule type="expression" dxfId="551" priority="62">
      <formula>#REF!="Conseguido"</formula>
    </cfRule>
    <cfRule type="expression" dxfId="550" priority="61">
      <formula>#REF!&lt;0.8</formula>
    </cfRule>
    <cfRule type="expression" dxfId="549" priority="60">
      <formula>#REF!=0</formula>
    </cfRule>
  </conditionalFormatting>
  <conditionalFormatting sqref="L10">
    <cfRule type="cellIs" dxfId="548" priority="55" operator="equal">
      <formula>"PARCIAL"</formula>
    </cfRule>
    <cfRule type="cellIs" dxfId="547" priority="54" operator="equal">
      <formula>"OK"</formula>
    </cfRule>
    <cfRule type="cellIs" dxfId="546" priority="56" operator="equal">
      <formula>"NO OK"</formula>
    </cfRule>
  </conditionalFormatting>
  <conditionalFormatting sqref="L12:L15 L52 L54:L57">
    <cfRule type="cellIs" dxfId="545" priority="59" operator="equal">
      <formula>"NO OK"</formula>
    </cfRule>
    <cfRule type="cellIs" dxfId="544" priority="58" operator="equal">
      <formula>"PARCIAL"</formula>
    </cfRule>
    <cfRule type="cellIs" dxfId="543" priority="57" operator="equal">
      <formula>"OK"</formula>
    </cfRule>
  </conditionalFormatting>
  <conditionalFormatting sqref="L18">
    <cfRule type="cellIs" dxfId="542" priority="52" operator="equal">
      <formula>"PARCIAL"</formula>
    </cfRule>
    <cfRule type="cellIs" dxfId="541" priority="51" operator="equal">
      <formula>"OK"</formula>
    </cfRule>
    <cfRule type="cellIs" dxfId="540" priority="53" operator="equal">
      <formula>"NO OK"</formula>
    </cfRule>
  </conditionalFormatting>
  <conditionalFormatting sqref="L20">
    <cfRule type="cellIs" dxfId="539" priority="48" operator="equal">
      <formula>"OK"</formula>
    </cfRule>
    <cfRule type="cellIs" dxfId="538" priority="50" operator="equal">
      <formula>"NO OK"</formula>
    </cfRule>
    <cfRule type="cellIs" dxfId="537" priority="49" operator="equal">
      <formula>"PARCIAL"</formula>
    </cfRule>
  </conditionalFormatting>
  <conditionalFormatting sqref="L21">
    <cfRule type="expression" dxfId="536" priority="6">
      <formula>L21=0</formula>
    </cfRule>
    <cfRule type="expression" dxfId="535" priority="7">
      <formula>L21&lt;0.25</formula>
    </cfRule>
    <cfRule type="expression" dxfId="534" priority="8">
      <formula>L21&lt;0.5</formula>
    </cfRule>
    <cfRule type="expression" dxfId="533" priority="9">
      <formula>L21&lt;0.75</formula>
    </cfRule>
    <cfRule type="expression" dxfId="532" priority="10">
      <formula>L21&lt;10</formula>
    </cfRule>
  </conditionalFormatting>
  <conditionalFormatting sqref="L24 L26 L28">
    <cfRule type="cellIs" dxfId="531" priority="47" operator="equal">
      <formula>"NO OK"</formula>
    </cfRule>
    <cfRule type="cellIs" dxfId="530" priority="45" operator="equal">
      <formula>"OK"</formula>
    </cfRule>
    <cfRule type="cellIs" dxfId="529" priority="46" operator="equal">
      <formula>"PARCIAL"</formula>
    </cfRule>
  </conditionalFormatting>
  <conditionalFormatting sqref="L31">
    <cfRule type="cellIs" dxfId="528" priority="22" operator="equal">
      <formula>"PARCIAL"</formula>
    </cfRule>
    <cfRule type="cellIs" dxfId="527" priority="21" operator="equal">
      <formula>"OK"</formula>
    </cfRule>
    <cfRule type="cellIs" dxfId="526" priority="23" operator="equal">
      <formula>"NO OK"</formula>
    </cfRule>
  </conditionalFormatting>
  <conditionalFormatting sqref="L33 L35:L36 L41">
    <cfRule type="cellIs" dxfId="525" priority="42" operator="equal">
      <formula>"OK"</formula>
    </cfRule>
    <cfRule type="cellIs" dxfId="524" priority="44" operator="equal">
      <formula>"NO OK"</formula>
    </cfRule>
    <cfRule type="cellIs" dxfId="523" priority="43" operator="equal">
      <formula>"PARCIAL"</formula>
    </cfRule>
  </conditionalFormatting>
  <conditionalFormatting sqref="L38:L39">
    <cfRule type="cellIs" dxfId="522" priority="32" operator="equal">
      <formula>"NO OK"</formula>
    </cfRule>
    <cfRule type="cellIs" dxfId="521" priority="31" operator="equal">
      <formula>"PARCIAL"</formula>
    </cfRule>
    <cfRule type="cellIs" dxfId="520" priority="30" operator="equal">
      <formula>"OK"</formula>
    </cfRule>
  </conditionalFormatting>
  <conditionalFormatting sqref="L44">
    <cfRule type="cellIs" dxfId="519" priority="27" operator="equal">
      <formula>"OK"</formula>
    </cfRule>
    <cfRule type="cellIs" dxfId="518" priority="29" operator="equal">
      <formula>"NO OK"</formula>
    </cfRule>
    <cfRule type="cellIs" dxfId="517" priority="28" operator="equal">
      <formula>"PARCIAL"</formula>
    </cfRule>
  </conditionalFormatting>
  <conditionalFormatting sqref="L47:L48">
    <cfRule type="cellIs" dxfId="516" priority="41" operator="equal">
      <formula>"NO OK"</formula>
    </cfRule>
    <cfRule type="cellIs" dxfId="515" priority="40" operator="equal">
      <formula>"PARCIAL"</formula>
    </cfRule>
    <cfRule type="cellIs" dxfId="514" priority="39" operator="equal">
      <formula>"OK"</formula>
    </cfRule>
  </conditionalFormatting>
  <conditionalFormatting sqref="L49">
    <cfRule type="expression" dxfId="513" priority="2">
      <formula>L49&lt;0.25</formula>
    </cfRule>
    <cfRule type="expression" dxfId="512" priority="5">
      <formula>L49&lt;10</formula>
    </cfRule>
    <cfRule type="expression" dxfId="511" priority="4">
      <formula>L49&lt;0.75</formula>
    </cfRule>
    <cfRule type="expression" dxfId="510" priority="3">
      <formula>L49&lt;0.5</formula>
    </cfRule>
    <cfRule type="expression" dxfId="509" priority="1">
      <formula>L49=0</formula>
    </cfRule>
  </conditionalFormatting>
  <conditionalFormatting sqref="L60:L61">
    <cfRule type="cellIs" dxfId="508" priority="25" operator="equal">
      <formula>"PARCIAL"</formula>
    </cfRule>
    <cfRule type="cellIs" dxfId="507" priority="24" operator="equal">
      <formula>"OK"</formula>
    </cfRule>
    <cfRule type="cellIs" dxfId="506" priority="26" operator="equal">
      <formula>"NO OK"</formula>
    </cfRule>
  </conditionalFormatting>
  <conditionalFormatting sqref="L64">
    <cfRule type="cellIs" dxfId="505" priority="34" operator="equal">
      <formula>"PARCIAL"</formula>
    </cfRule>
    <cfRule type="cellIs" dxfId="504" priority="33" operator="equal">
      <formula>"OK"</formula>
    </cfRule>
    <cfRule type="cellIs" dxfId="503" priority="35" operator="equal">
      <formula>"NO OK"</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B2:BW324"/>
  <sheetViews>
    <sheetView zoomScale="85" zoomScaleNormal="85" workbookViewId="0">
      <pane ySplit="5" topLeftCell="A24" activePane="bottomLeft" state="frozen"/>
      <selection pane="bottomLeft" activeCell="R43" sqref="R43"/>
    </sheetView>
  </sheetViews>
  <sheetFormatPr baseColWidth="10" defaultRowHeight="15"/>
  <cols>
    <col min="1" max="1" width="4" customWidth="1"/>
    <col min="2" max="2" width="12.42578125" bestFit="1" customWidth="1"/>
    <col min="3" max="3" width="26.7109375" customWidth="1"/>
    <col min="4" max="11" width="6.7109375" customWidth="1"/>
    <col min="13" max="13" width="13.5703125" bestFit="1" customWidth="1"/>
    <col min="14" max="14" width="13.5703125" customWidth="1"/>
    <col min="15" max="15" width="28.42578125" style="185" customWidth="1"/>
    <col min="16" max="16" width="10.85546875" bestFit="1" customWidth="1"/>
    <col min="18" max="18" width="13.85546875" customWidth="1"/>
    <col min="19" max="19" width="14.7109375" customWidth="1"/>
    <col min="20" max="20" width="18.5703125" customWidth="1"/>
    <col min="23" max="23" width="14" hidden="1" customWidth="1"/>
    <col min="24" max="24" width="23.140625" hidden="1" customWidth="1"/>
    <col min="25" max="25" width="0" hidden="1" customWidth="1"/>
    <col min="27" max="27" width="4" customWidth="1"/>
    <col min="28" max="28" width="12.42578125" bestFit="1" customWidth="1"/>
    <col min="29" max="29" width="26.7109375" customWidth="1"/>
    <col min="30" max="37" width="6.7109375" customWidth="1"/>
    <col min="39" max="39" width="13.5703125" bestFit="1" customWidth="1"/>
    <col min="40" max="40" width="13.5703125" customWidth="1"/>
    <col min="41" max="41" width="28.42578125" style="185" customWidth="1"/>
    <col min="42" max="42" width="10.85546875" bestFit="1" customWidth="1"/>
    <col min="44" max="44" width="13.85546875" customWidth="1"/>
    <col min="45" max="45" width="14.7109375" customWidth="1"/>
    <col min="46" max="46" width="18.5703125" customWidth="1"/>
    <col min="53" max="53" width="4" customWidth="1"/>
    <col min="54" max="54" width="12.42578125" bestFit="1" customWidth="1"/>
    <col min="55" max="55" width="26.7109375" customWidth="1"/>
    <col min="56" max="63" width="6.7109375" customWidth="1"/>
    <col min="65" max="65" width="13.5703125" bestFit="1" customWidth="1"/>
    <col min="66" max="66" width="13.5703125" customWidth="1"/>
    <col min="67" max="67" width="28.42578125" style="185" customWidth="1"/>
    <col min="68" max="68" width="10.85546875" bestFit="1" customWidth="1"/>
    <col min="70" max="70" width="13.85546875" customWidth="1"/>
    <col min="71" max="71" width="14.7109375" customWidth="1"/>
    <col min="72" max="72" width="18.5703125" customWidth="1"/>
  </cols>
  <sheetData>
    <row r="2" spans="2:75" s="161" customFormat="1" ht="30" customHeight="1">
      <c r="B2" s="159" t="s">
        <v>188</v>
      </c>
      <c r="C2" s="160" t="s">
        <v>156</v>
      </c>
      <c r="D2" s="607" t="s">
        <v>7</v>
      </c>
      <c r="E2" s="607"/>
      <c r="F2" s="607"/>
      <c r="G2" s="607"/>
      <c r="H2" s="607"/>
      <c r="I2" s="607"/>
      <c r="J2" s="607"/>
      <c r="K2" s="608"/>
      <c r="L2" s="162"/>
      <c r="M2" s="163" t="s">
        <v>228</v>
      </c>
      <c r="N2" s="523"/>
      <c r="O2" s="164" t="s">
        <v>264</v>
      </c>
      <c r="P2" s="611" t="s">
        <v>161</v>
      </c>
      <c r="Q2" s="611"/>
      <c r="R2" s="612"/>
      <c r="S2" s="613" t="s">
        <v>262</v>
      </c>
      <c r="T2" s="613"/>
      <c r="U2" s="613"/>
      <c r="V2" s="613"/>
      <c r="W2" s="184"/>
      <c r="X2" s="184"/>
      <c r="Y2" s="184"/>
      <c r="Z2" s="184"/>
      <c r="AB2" s="159" t="s">
        <v>188</v>
      </c>
      <c r="AC2" s="160" t="s">
        <v>156</v>
      </c>
      <c r="AD2" s="607" t="s">
        <v>7</v>
      </c>
      <c r="AE2" s="607"/>
      <c r="AF2" s="607"/>
      <c r="AG2" s="607"/>
      <c r="AH2" s="607"/>
      <c r="AI2" s="607"/>
      <c r="AJ2" s="607"/>
      <c r="AK2" s="608"/>
      <c r="AL2" s="162"/>
      <c r="AM2" s="163" t="s">
        <v>228</v>
      </c>
      <c r="AN2" s="523"/>
      <c r="AO2" s="164" t="s">
        <v>264</v>
      </c>
      <c r="AP2" s="611" t="s">
        <v>161</v>
      </c>
      <c r="AQ2" s="611"/>
      <c r="AR2" s="612"/>
      <c r="AS2" s="613" t="s">
        <v>262</v>
      </c>
      <c r="AT2" s="613"/>
      <c r="AU2" s="613"/>
      <c r="AV2" s="613"/>
      <c r="BB2" s="159" t="s">
        <v>188</v>
      </c>
      <c r="BC2" s="160" t="s">
        <v>156</v>
      </c>
      <c r="BD2" s="607" t="s">
        <v>7</v>
      </c>
      <c r="BE2" s="607"/>
      <c r="BF2" s="607"/>
      <c r="BG2" s="607"/>
      <c r="BH2" s="607"/>
      <c r="BI2" s="607"/>
      <c r="BJ2" s="607"/>
      <c r="BK2" s="608"/>
      <c r="BL2" s="162"/>
      <c r="BM2" s="163" t="s">
        <v>228</v>
      </c>
      <c r="BN2" s="523"/>
      <c r="BO2" s="164" t="s">
        <v>264</v>
      </c>
      <c r="BP2" s="611" t="s">
        <v>161</v>
      </c>
      <c r="BQ2" s="611"/>
      <c r="BR2" s="612"/>
      <c r="BS2" s="613" t="s">
        <v>262</v>
      </c>
      <c r="BT2" s="613"/>
      <c r="BU2" s="613"/>
      <c r="BV2" s="613"/>
      <c r="BW2" s="184"/>
    </row>
    <row r="3" spans="2:75">
      <c r="P3" s="1"/>
      <c r="Q3" s="1"/>
      <c r="R3" s="1"/>
      <c r="S3" s="1"/>
      <c r="T3" s="1"/>
      <c r="U3" s="176">
        <f>IFERROR(+COUNTIF(U6:U100,"SI")/(COUNTIF(U6:U100,"SI")+COUNTIF(U6:U100,"Non")),0)</f>
        <v>1</v>
      </c>
      <c r="V3" s="176">
        <f>IFERROR(+COUNTIF(V6:V100,"SI")/(COUNTIF(V6:V100,"SI")+COUNTIF(V6:V100,"Non")),0)</f>
        <v>1</v>
      </c>
      <c r="AC3" s="185"/>
      <c r="AP3" s="1"/>
      <c r="AQ3" s="1"/>
      <c r="AR3" s="1"/>
      <c r="AS3" s="1"/>
      <c r="AT3" s="1"/>
      <c r="AU3" s="176">
        <f>IFERROR(+COUNTIF(AU6:AU100,"SI")/(COUNTIF(AU6:AU100,"SI")+COUNTIF(AU6:AU100,"Non")),0)</f>
        <v>0</v>
      </c>
      <c r="AV3" s="176">
        <f>IFERROR(+COUNTIF(AV6:AV100,"SI")/(COUNTIF(AV6:AV100,"SI")+COUNTIF(AV6:AV100,"Non")),0)</f>
        <v>0</v>
      </c>
      <c r="BO3"/>
      <c r="BP3" s="1"/>
      <c r="BQ3" s="1"/>
      <c r="BR3" s="1"/>
      <c r="BS3" s="1"/>
      <c r="BT3" s="1"/>
      <c r="BU3" s="176">
        <f>IFERROR(+COUNTIF(BU6:BU100,"SI")/(COUNTIF(BU6:BU100,"SI")+COUNTIF(BU6:BU100,"Non")),0)</f>
        <v>0</v>
      </c>
      <c r="BV3" s="176">
        <f>IFERROR(+COUNTIF(BV6:BV100,"SI")/(COUNTIF(BV6:BV100,"SI")+COUNTIF(BV6:BV100,"Non")),0)</f>
        <v>0</v>
      </c>
    </row>
    <row r="4" spans="2:75" ht="15" customHeight="1">
      <c r="B4" s="593" t="s">
        <v>222</v>
      </c>
      <c r="C4" s="594"/>
      <c r="D4" s="593" t="s">
        <v>223</v>
      </c>
      <c r="E4" s="594"/>
      <c r="F4" s="593" t="s">
        <v>224</v>
      </c>
      <c r="G4" s="594"/>
      <c r="H4" s="593" t="s">
        <v>225</v>
      </c>
      <c r="I4" s="594"/>
      <c r="J4" s="593" t="s">
        <v>226</v>
      </c>
      <c r="K4" s="594"/>
      <c r="M4" s="597" t="s">
        <v>162</v>
      </c>
      <c r="N4" s="598"/>
      <c r="O4" s="599"/>
      <c r="P4" s="603" t="s">
        <v>164</v>
      </c>
      <c r="Q4" s="603" t="s">
        <v>94</v>
      </c>
      <c r="R4" s="605" t="s">
        <v>227</v>
      </c>
      <c r="S4" s="609" t="s">
        <v>257</v>
      </c>
      <c r="T4" s="609" t="s">
        <v>258</v>
      </c>
      <c r="U4" s="603" t="s">
        <v>259</v>
      </c>
      <c r="V4" s="605" t="s">
        <v>260</v>
      </c>
      <c r="AB4" s="593" t="s">
        <v>222</v>
      </c>
      <c r="AC4" s="594"/>
      <c r="AD4" s="593" t="s">
        <v>223</v>
      </c>
      <c r="AE4" s="594"/>
      <c r="AF4" s="593" t="s">
        <v>224</v>
      </c>
      <c r="AG4" s="594"/>
      <c r="AH4" s="593" t="s">
        <v>225</v>
      </c>
      <c r="AI4" s="594"/>
      <c r="AJ4" s="593" t="s">
        <v>226</v>
      </c>
      <c r="AK4" s="594"/>
      <c r="AM4" s="597" t="s">
        <v>162</v>
      </c>
      <c r="AN4" s="598"/>
      <c r="AO4" s="599"/>
      <c r="AP4" s="603" t="s">
        <v>164</v>
      </c>
      <c r="AQ4" s="603" t="s">
        <v>94</v>
      </c>
      <c r="AR4" s="605" t="s">
        <v>227</v>
      </c>
      <c r="AS4" s="609" t="s">
        <v>257</v>
      </c>
      <c r="AT4" s="609" t="s">
        <v>258</v>
      </c>
      <c r="AU4" s="603" t="s">
        <v>259</v>
      </c>
      <c r="AV4" s="605" t="s">
        <v>260</v>
      </c>
      <c r="BB4" s="593" t="s">
        <v>222</v>
      </c>
      <c r="BC4" s="594"/>
      <c r="BD4" s="593" t="s">
        <v>223</v>
      </c>
      <c r="BE4" s="594"/>
      <c r="BF4" s="593" t="s">
        <v>224</v>
      </c>
      <c r="BG4" s="594"/>
      <c r="BH4" s="593" t="s">
        <v>225</v>
      </c>
      <c r="BI4" s="594"/>
      <c r="BJ4" s="593" t="s">
        <v>226</v>
      </c>
      <c r="BK4" s="594"/>
      <c r="BM4" s="597" t="s">
        <v>162</v>
      </c>
      <c r="BN4" s="598"/>
      <c r="BO4" s="599"/>
      <c r="BP4" s="614" t="s">
        <v>433</v>
      </c>
      <c r="BQ4" s="603" t="s">
        <v>94</v>
      </c>
      <c r="BR4" s="605" t="s">
        <v>227</v>
      </c>
      <c r="BS4" s="609" t="s">
        <v>257</v>
      </c>
      <c r="BT4" s="609" t="s">
        <v>258</v>
      </c>
      <c r="BU4" s="603" t="s">
        <v>259</v>
      </c>
      <c r="BV4" s="605" t="s">
        <v>260</v>
      </c>
    </row>
    <row r="5" spans="2:75">
      <c r="B5" s="595"/>
      <c r="C5" s="596"/>
      <c r="D5" s="119" t="s">
        <v>165</v>
      </c>
      <c r="E5" s="120" t="s">
        <v>12</v>
      </c>
      <c r="F5" s="119" t="s">
        <v>165</v>
      </c>
      <c r="G5" s="120" t="s">
        <v>12</v>
      </c>
      <c r="H5" s="119" t="s">
        <v>165</v>
      </c>
      <c r="I5" s="120" t="s">
        <v>12</v>
      </c>
      <c r="J5" s="119" t="s">
        <v>165</v>
      </c>
      <c r="K5" s="120" t="s">
        <v>12</v>
      </c>
      <c r="M5" s="600"/>
      <c r="N5" s="601"/>
      <c r="O5" s="602"/>
      <c r="P5" s="604"/>
      <c r="Q5" s="604"/>
      <c r="R5" s="606"/>
      <c r="S5" s="610"/>
      <c r="T5" s="610"/>
      <c r="U5" s="604"/>
      <c r="V5" s="606"/>
      <c r="AB5" s="595"/>
      <c r="AC5" s="596"/>
      <c r="AD5" s="119" t="s">
        <v>165</v>
      </c>
      <c r="AE5" s="120" t="s">
        <v>12</v>
      </c>
      <c r="AF5" s="119" t="s">
        <v>165</v>
      </c>
      <c r="AG5" s="120" t="s">
        <v>12</v>
      </c>
      <c r="AH5" s="119" t="s">
        <v>165</v>
      </c>
      <c r="AI5" s="120" t="s">
        <v>12</v>
      </c>
      <c r="AJ5" s="119" t="s">
        <v>165</v>
      </c>
      <c r="AK5" s="120" t="s">
        <v>12</v>
      </c>
      <c r="AM5" s="600"/>
      <c r="AN5" s="601"/>
      <c r="AO5" s="602"/>
      <c r="AP5" s="604"/>
      <c r="AQ5" s="604"/>
      <c r="AR5" s="606"/>
      <c r="AS5" s="610"/>
      <c r="AT5" s="610"/>
      <c r="AU5" s="604"/>
      <c r="AV5" s="606"/>
      <c r="BB5" s="595"/>
      <c r="BC5" s="596"/>
      <c r="BD5" s="119" t="s">
        <v>165</v>
      </c>
      <c r="BE5" s="120" t="s">
        <v>12</v>
      </c>
      <c r="BF5" s="119" t="s">
        <v>165</v>
      </c>
      <c r="BG5" s="120" t="s">
        <v>12</v>
      </c>
      <c r="BH5" s="119" t="s">
        <v>165</v>
      </c>
      <c r="BI5" s="120" t="s">
        <v>12</v>
      </c>
      <c r="BJ5" s="119" t="s">
        <v>165</v>
      </c>
      <c r="BK5" s="120" t="s">
        <v>12</v>
      </c>
      <c r="BM5" s="600"/>
      <c r="BN5" s="601"/>
      <c r="BO5" s="602"/>
      <c r="BP5" s="604"/>
      <c r="BQ5" s="604"/>
      <c r="BR5" s="606"/>
      <c r="BS5" s="610"/>
      <c r="BT5" s="610"/>
      <c r="BU5" s="604"/>
      <c r="BV5" s="606"/>
    </row>
    <row r="6" spans="2:75" s="1" customFormat="1" ht="30" customHeight="1">
      <c r="B6" s="172" t="s">
        <v>241</v>
      </c>
      <c r="C6" s="173" t="s">
        <v>240</v>
      </c>
      <c r="D6" s="521">
        <v>2</v>
      </c>
      <c r="E6" s="522">
        <v>5.5555555555555552E-2</v>
      </c>
      <c r="F6" s="521">
        <v>1</v>
      </c>
      <c r="G6" s="522">
        <v>2.7777777777777776E-2</v>
      </c>
      <c r="H6" s="521">
        <v>0</v>
      </c>
      <c r="I6" s="522">
        <v>0</v>
      </c>
      <c r="J6" s="521">
        <v>0</v>
      </c>
      <c r="K6" s="522">
        <v>0</v>
      </c>
      <c r="M6" s="615" t="s">
        <v>389</v>
      </c>
      <c r="N6" s="525">
        <v>21302</v>
      </c>
      <c r="O6" s="525" t="s">
        <v>390</v>
      </c>
      <c r="P6" s="525" t="s">
        <v>391</v>
      </c>
      <c r="Q6" s="526">
        <v>0.75925925925925897</v>
      </c>
      <c r="R6" s="526">
        <v>0.61194029850746301</v>
      </c>
      <c r="S6" s="177"/>
      <c r="T6" s="177"/>
      <c r="U6" s="178" t="str">
        <f>+IF(Q6=0,"----",IF(Q6&gt;=S6,"SI","NON"))</f>
        <v>SI</v>
      </c>
      <c r="V6" s="179" t="str">
        <f>+IF(R6=0,"----",IF(R6&gt;=T6,"SI","NON"))</f>
        <v>SI</v>
      </c>
      <c r="AB6" s="172" t="s">
        <v>241</v>
      </c>
      <c r="AC6" s="173" t="s">
        <v>240</v>
      </c>
      <c r="AD6" s="170"/>
      <c r="AE6" s="171"/>
      <c r="AF6" s="170"/>
      <c r="AG6" s="171"/>
      <c r="AH6" s="170"/>
      <c r="AI6" s="171"/>
      <c r="AJ6" s="170"/>
      <c r="AK6" s="171"/>
      <c r="AM6" s="615" t="s">
        <v>389</v>
      </c>
      <c r="AN6" s="525">
        <v>21302</v>
      </c>
      <c r="AO6" s="525" t="s">
        <v>390</v>
      </c>
      <c r="AP6" s="525"/>
      <c r="AQ6" s="526"/>
      <c r="AR6" s="526"/>
      <c r="AS6" s="177"/>
      <c r="AT6" s="177"/>
      <c r="AU6" s="178" t="str">
        <f>+IF(AQ6=0,"----",IF(AQ6&gt;=AS6,"SI","NON"))</f>
        <v>----</v>
      </c>
      <c r="AV6" s="179" t="str">
        <f>+IF(AR6=0,"----",IF(AR6&gt;=AT6,"SI","NON"))</f>
        <v>----</v>
      </c>
      <c r="BB6" s="172" t="s">
        <v>241</v>
      </c>
      <c r="BC6" s="173" t="s">
        <v>240</v>
      </c>
      <c r="BD6" s="170"/>
      <c r="BE6" s="171"/>
      <c r="BF6" s="170"/>
      <c r="BG6" s="171"/>
      <c r="BH6" s="170"/>
      <c r="BI6" s="171"/>
      <c r="BJ6" s="170"/>
      <c r="BK6" s="171"/>
      <c r="BM6" s="615" t="s">
        <v>389</v>
      </c>
      <c r="BN6" s="525">
        <v>21302</v>
      </c>
      <c r="BO6" s="525" t="s">
        <v>390</v>
      </c>
      <c r="BP6" s="525"/>
      <c r="BQ6" s="526"/>
      <c r="BR6" s="526"/>
      <c r="BS6" s="177"/>
      <c r="BT6" s="177"/>
      <c r="BU6" s="178" t="str">
        <f>+IF(BQ6=0,"----",IF(BQ6&gt;=BS6,"SI","NON"))</f>
        <v>----</v>
      </c>
      <c r="BV6" s="179" t="str">
        <f>+IF(BR6=0,"----",IF(BR6&gt;=BT6,"SI","NON"))</f>
        <v>----</v>
      </c>
      <c r="BW6" s="2"/>
    </row>
    <row r="7" spans="2:75" s="1" customFormat="1" ht="30" customHeight="1">
      <c r="B7" s="168" t="s">
        <v>250</v>
      </c>
      <c r="C7" s="169" t="s">
        <v>251</v>
      </c>
      <c r="D7" s="521">
        <v>0</v>
      </c>
      <c r="E7" s="522">
        <v>0</v>
      </c>
      <c r="F7" s="521">
        <v>1</v>
      </c>
      <c r="G7" s="522">
        <v>0.1111111111111111</v>
      </c>
      <c r="H7" s="521">
        <v>0</v>
      </c>
      <c r="I7" s="522">
        <v>0</v>
      </c>
      <c r="J7" s="521">
        <v>0</v>
      </c>
      <c r="K7" s="522">
        <v>0</v>
      </c>
      <c r="M7" s="615"/>
      <c r="N7" s="525">
        <v>21303</v>
      </c>
      <c r="O7" s="525" t="s">
        <v>392</v>
      </c>
      <c r="P7" s="525" t="s">
        <v>391</v>
      </c>
      <c r="Q7" s="526">
        <v>0.86</v>
      </c>
      <c r="R7" s="526">
        <v>0.671875</v>
      </c>
      <c r="S7" s="177"/>
      <c r="T7" s="177"/>
      <c r="U7" s="178" t="str">
        <f t="shared" ref="U7:U47" si="0">+IF(Q7=0,"----",IF(Q7&gt;=S7,"SI","NON"))</f>
        <v>SI</v>
      </c>
      <c r="V7" s="179" t="str">
        <f t="shared" ref="V7:V47" si="1">+IF(R7=0,"----",IF(R7&gt;=T7,"SI","NON"))</f>
        <v>SI</v>
      </c>
      <c r="AB7" s="168" t="s">
        <v>250</v>
      </c>
      <c r="AC7" s="169" t="s">
        <v>251</v>
      </c>
      <c r="AD7" s="170"/>
      <c r="AE7" s="171"/>
      <c r="AF7" s="170"/>
      <c r="AG7" s="171"/>
      <c r="AH7" s="170"/>
      <c r="AI7" s="171"/>
      <c r="AJ7" s="170"/>
      <c r="AK7" s="171"/>
      <c r="AM7" s="615"/>
      <c r="AN7" s="525">
        <v>21303</v>
      </c>
      <c r="AO7" s="525" t="s">
        <v>392</v>
      </c>
      <c r="AP7" s="525"/>
      <c r="AQ7" s="526"/>
      <c r="AR7" s="526"/>
      <c r="AS7" s="177"/>
      <c r="AT7" s="177"/>
      <c r="AU7" s="178" t="str">
        <f t="shared" ref="AU7:AU47" si="2">+IF(AQ7=0,"----",IF(AQ7&gt;=AS7,"SI","NON"))</f>
        <v>----</v>
      </c>
      <c r="AV7" s="179" t="str">
        <f t="shared" ref="AV7:AV47" si="3">+IF(AR7=0,"----",IF(AR7&gt;=AT7,"SI","NON"))</f>
        <v>----</v>
      </c>
      <c r="BB7" s="168" t="s">
        <v>250</v>
      </c>
      <c r="BC7" s="169" t="s">
        <v>251</v>
      </c>
      <c r="BD7" s="170"/>
      <c r="BE7" s="171"/>
      <c r="BF7" s="170"/>
      <c r="BG7" s="171"/>
      <c r="BH7" s="170"/>
      <c r="BI7" s="171"/>
      <c r="BJ7" s="170"/>
      <c r="BK7" s="171"/>
      <c r="BM7" s="615"/>
      <c r="BN7" s="525">
        <v>21303</v>
      </c>
      <c r="BO7" s="525" t="s">
        <v>392</v>
      </c>
      <c r="BP7" s="525"/>
      <c r="BQ7" s="526"/>
      <c r="BR7" s="526"/>
      <c r="BS7" s="177"/>
      <c r="BT7" s="177"/>
      <c r="BU7" s="178" t="str">
        <f t="shared" ref="BU7:BU45" si="4">+IF(BQ7=0,"----",IF(BQ7&gt;=BS7,"SI","NON"))</f>
        <v>----</v>
      </c>
      <c r="BV7" s="179" t="str">
        <f t="shared" ref="BV7:BV45" si="5">+IF(BR7=0,"----",IF(BR7&gt;=BT7,"SI","NON"))</f>
        <v>----</v>
      </c>
      <c r="BW7" s="2"/>
    </row>
    <row r="8" spans="2:75" s="1" customFormat="1" ht="30" customHeight="1">
      <c r="B8" s="172" t="s">
        <v>253</v>
      </c>
      <c r="C8" s="173" t="s">
        <v>252</v>
      </c>
      <c r="D8" s="521">
        <v>2</v>
      </c>
      <c r="E8" s="522">
        <v>5.8823529411764705E-2</v>
      </c>
      <c r="F8" s="521">
        <v>4</v>
      </c>
      <c r="G8" s="522">
        <v>0.11764705882352941</v>
      </c>
      <c r="H8" s="521">
        <v>0</v>
      </c>
      <c r="I8" s="522">
        <v>0</v>
      </c>
      <c r="J8" s="521">
        <v>0</v>
      </c>
      <c r="K8" s="522">
        <v>0</v>
      </c>
      <c r="M8" s="615"/>
      <c r="N8" s="525">
        <v>21304</v>
      </c>
      <c r="O8" s="525" t="s">
        <v>393</v>
      </c>
      <c r="P8" s="525" t="s">
        <v>391</v>
      </c>
      <c r="Q8" s="526">
        <v>0.70175438596491202</v>
      </c>
      <c r="R8" s="526">
        <v>0.53333333333333299</v>
      </c>
      <c r="S8" s="177"/>
      <c r="T8" s="177"/>
      <c r="U8" s="178" t="str">
        <f t="shared" si="0"/>
        <v>SI</v>
      </c>
      <c r="V8" s="179" t="str">
        <f t="shared" si="1"/>
        <v>SI</v>
      </c>
      <c r="AB8" s="172" t="s">
        <v>253</v>
      </c>
      <c r="AC8" s="173" t="s">
        <v>252</v>
      </c>
      <c r="AD8" s="170"/>
      <c r="AE8" s="171"/>
      <c r="AF8" s="170"/>
      <c r="AG8" s="171"/>
      <c r="AH8" s="170"/>
      <c r="AI8" s="171"/>
      <c r="AJ8" s="170"/>
      <c r="AK8" s="171"/>
      <c r="AM8" s="615"/>
      <c r="AN8" s="525">
        <v>21304</v>
      </c>
      <c r="AO8" s="525" t="s">
        <v>393</v>
      </c>
      <c r="AP8" s="525"/>
      <c r="AQ8" s="526"/>
      <c r="AR8" s="526"/>
      <c r="AS8" s="177"/>
      <c r="AT8" s="177"/>
      <c r="AU8" s="178" t="str">
        <f t="shared" si="2"/>
        <v>----</v>
      </c>
      <c r="AV8" s="179" t="str">
        <f t="shared" si="3"/>
        <v>----</v>
      </c>
      <c r="BB8" s="172" t="s">
        <v>253</v>
      </c>
      <c r="BC8" s="173" t="s">
        <v>252</v>
      </c>
      <c r="BD8" s="170"/>
      <c r="BE8" s="171"/>
      <c r="BF8" s="170"/>
      <c r="BG8" s="171"/>
      <c r="BH8" s="170"/>
      <c r="BI8" s="171"/>
      <c r="BJ8" s="170"/>
      <c r="BK8" s="171"/>
      <c r="BM8" s="615"/>
      <c r="BN8" s="525">
        <v>21304</v>
      </c>
      <c r="BO8" s="525" t="s">
        <v>393</v>
      </c>
      <c r="BP8" s="525"/>
      <c r="BQ8" s="526"/>
      <c r="BR8" s="526"/>
      <c r="BS8" s="177"/>
      <c r="BT8" s="177"/>
      <c r="BU8" s="178" t="str">
        <f t="shared" si="4"/>
        <v>----</v>
      </c>
      <c r="BV8" s="179" t="str">
        <f t="shared" si="5"/>
        <v>----</v>
      </c>
      <c r="BW8" s="2"/>
    </row>
    <row r="9" spans="2:75" s="1" customFormat="1" ht="30" customHeight="1">
      <c r="M9" s="615"/>
      <c r="N9" s="525">
        <v>21305</v>
      </c>
      <c r="O9" s="525" t="s">
        <v>394</v>
      </c>
      <c r="P9" s="525" t="s">
        <v>391</v>
      </c>
      <c r="Q9" s="526">
        <v>0.90909090909090895</v>
      </c>
      <c r="R9" s="526">
        <v>0.64516129032258096</v>
      </c>
      <c r="S9" s="177"/>
      <c r="T9" s="177"/>
      <c r="U9" s="178" t="str">
        <f t="shared" si="0"/>
        <v>SI</v>
      </c>
      <c r="V9" s="179" t="str">
        <f t="shared" si="1"/>
        <v>SI</v>
      </c>
      <c r="AM9" s="615"/>
      <c r="AN9" s="525">
        <v>21305</v>
      </c>
      <c r="AO9" s="525" t="s">
        <v>394</v>
      </c>
      <c r="AP9" s="525"/>
      <c r="AQ9" s="526"/>
      <c r="AR9" s="526"/>
      <c r="AS9" s="177"/>
      <c r="AT9" s="177"/>
      <c r="AU9" s="178" t="str">
        <f t="shared" si="2"/>
        <v>----</v>
      </c>
      <c r="AV9" s="179" t="str">
        <f t="shared" si="3"/>
        <v>----</v>
      </c>
      <c r="BM9" s="615"/>
      <c r="BN9" s="525">
        <v>21305</v>
      </c>
      <c r="BO9" s="525" t="s">
        <v>394</v>
      </c>
      <c r="BP9" s="525"/>
      <c r="BQ9" s="526"/>
      <c r="BR9" s="526"/>
      <c r="BS9" s="177"/>
      <c r="BT9" s="177"/>
      <c r="BU9" s="178" t="str">
        <f t="shared" si="4"/>
        <v>----</v>
      </c>
      <c r="BV9" s="179" t="str">
        <f t="shared" si="5"/>
        <v>----</v>
      </c>
      <c r="BW9" s="2"/>
    </row>
    <row r="10" spans="2:75" s="1" customFormat="1" ht="30" customHeight="1">
      <c r="M10" s="615"/>
      <c r="N10" s="525">
        <v>21306</v>
      </c>
      <c r="O10" s="525" t="s">
        <v>395</v>
      </c>
      <c r="P10" s="525" t="s">
        <v>391</v>
      </c>
      <c r="Q10" s="526">
        <v>0.69090909090909103</v>
      </c>
      <c r="R10" s="526">
        <v>0.487179487179487</v>
      </c>
      <c r="S10" s="177"/>
      <c r="T10" s="177"/>
      <c r="U10" s="178" t="str">
        <f t="shared" si="0"/>
        <v>SI</v>
      </c>
      <c r="V10" s="179" t="str">
        <f t="shared" si="1"/>
        <v>SI</v>
      </c>
      <c r="AM10" s="615"/>
      <c r="AN10" s="525">
        <v>21306</v>
      </c>
      <c r="AO10" s="525" t="s">
        <v>395</v>
      </c>
      <c r="AP10" s="525"/>
      <c r="AQ10" s="526"/>
      <c r="AR10" s="526"/>
      <c r="AS10" s="177"/>
      <c r="AT10" s="177"/>
      <c r="AU10" s="178" t="str">
        <f t="shared" si="2"/>
        <v>----</v>
      </c>
      <c r="AV10" s="179" t="str">
        <f t="shared" si="3"/>
        <v>----</v>
      </c>
      <c r="BM10" s="615"/>
      <c r="BN10" s="525">
        <v>21306</v>
      </c>
      <c r="BO10" s="525" t="s">
        <v>395</v>
      </c>
      <c r="BP10" s="525"/>
      <c r="BQ10" s="526"/>
      <c r="BR10" s="526"/>
      <c r="BS10" s="177"/>
      <c r="BT10" s="177"/>
      <c r="BU10" s="178" t="str">
        <f t="shared" si="4"/>
        <v>----</v>
      </c>
      <c r="BV10" s="179" t="str">
        <f t="shared" si="5"/>
        <v>----</v>
      </c>
      <c r="BW10" s="2"/>
    </row>
    <row r="11" spans="2:75" s="1" customFormat="1" ht="30" customHeight="1">
      <c r="M11" s="615"/>
      <c r="N11" s="525">
        <v>21307</v>
      </c>
      <c r="O11" s="525" t="s">
        <v>396</v>
      </c>
      <c r="P11" s="525" t="s">
        <v>391</v>
      </c>
      <c r="Q11" s="526">
        <v>0.469387755102041</v>
      </c>
      <c r="R11" s="526">
        <v>0.28749999999999998</v>
      </c>
      <c r="S11" s="177"/>
      <c r="T11" s="177"/>
      <c r="U11" s="178" t="str">
        <f t="shared" si="0"/>
        <v>SI</v>
      </c>
      <c r="V11" s="179" t="str">
        <f t="shared" si="1"/>
        <v>SI</v>
      </c>
      <c r="AM11" s="615"/>
      <c r="AN11" s="525">
        <v>21307</v>
      </c>
      <c r="AO11" s="525" t="s">
        <v>396</v>
      </c>
      <c r="AP11" s="525"/>
      <c r="AQ11" s="526"/>
      <c r="AR11" s="526"/>
      <c r="AS11" s="177"/>
      <c r="AT11" s="177"/>
      <c r="AU11" s="178" t="str">
        <f t="shared" si="2"/>
        <v>----</v>
      </c>
      <c r="AV11" s="179" t="str">
        <f t="shared" si="3"/>
        <v>----</v>
      </c>
      <c r="BM11" s="615"/>
      <c r="BN11" s="525">
        <v>21307</v>
      </c>
      <c r="BO11" s="525" t="s">
        <v>396</v>
      </c>
      <c r="BP11" s="525"/>
      <c r="BQ11" s="526"/>
      <c r="BR11" s="526"/>
      <c r="BS11" s="177"/>
      <c r="BT11" s="177"/>
      <c r="BU11" s="178" t="str">
        <f t="shared" si="4"/>
        <v>----</v>
      </c>
      <c r="BV11" s="179" t="str">
        <f t="shared" si="5"/>
        <v>----</v>
      </c>
      <c r="BW11" s="2"/>
    </row>
    <row r="12" spans="2:75" s="1" customFormat="1" ht="30" customHeight="1">
      <c r="M12" s="615"/>
      <c r="N12" s="525">
        <v>21308</v>
      </c>
      <c r="O12" s="525" t="s">
        <v>397</v>
      </c>
      <c r="P12" s="525" t="s">
        <v>391</v>
      </c>
      <c r="Q12" s="526">
        <v>0.96666666666666701</v>
      </c>
      <c r="R12" s="526">
        <v>0.47540983606557402</v>
      </c>
      <c r="S12" s="177"/>
      <c r="T12" s="177"/>
      <c r="U12" s="178" t="str">
        <f t="shared" si="0"/>
        <v>SI</v>
      </c>
      <c r="V12" s="179" t="str">
        <f t="shared" si="1"/>
        <v>SI</v>
      </c>
      <c r="AM12" s="615"/>
      <c r="AN12" s="525">
        <v>21308</v>
      </c>
      <c r="AO12" s="525" t="s">
        <v>397</v>
      </c>
      <c r="AP12" s="525"/>
      <c r="AQ12" s="526"/>
      <c r="AR12" s="526"/>
      <c r="AS12" s="177"/>
      <c r="AT12" s="177"/>
      <c r="AU12" s="178" t="str">
        <f t="shared" si="2"/>
        <v>----</v>
      </c>
      <c r="AV12" s="179" t="str">
        <f t="shared" si="3"/>
        <v>----</v>
      </c>
      <c r="BM12" s="615"/>
      <c r="BN12" s="525">
        <v>21308</v>
      </c>
      <c r="BO12" s="525" t="s">
        <v>397</v>
      </c>
      <c r="BP12" s="525"/>
      <c r="BQ12" s="526"/>
      <c r="BR12" s="526"/>
      <c r="BS12" s="177"/>
      <c r="BT12" s="177"/>
      <c r="BU12" s="178" t="str">
        <f t="shared" si="4"/>
        <v>----</v>
      </c>
      <c r="BV12" s="179" t="str">
        <f t="shared" si="5"/>
        <v>----</v>
      </c>
      <c r="BW12" s="2"/>
    </row>
    <row r="13" spans="2:75" s="1" customFormat="1" ht="30" customHeight="1">
      <c r="M13" s="615"/>
      <c r="N13" s="525">
        <v>21309</v>
      </c>
      <c r="O13" s="525" t="s">
        <v>398</v>
      </c>
      <c r="P13" s="525" t="s">
        <v>391</v>
      </c>
      <c r="Q13" s="526">
        <v>0.93333333333333302</v>
      </c>
      <c r="R13" s="526">
        <v>0.62686567164179097</v>
      </c>
      <c r="S13" s="177"/>
      <c r="T13" s="177"/>
      <c r="U13" s="178" t="str">
        <f t="shared" si="0"/>
        <v>SI</v>
      </c>
      <c r="V13" s="179" t="str">
        <f t="shared" si="1"/>
        <v>SI</v>
      </c>
      <c r="AM13" s="615"/>
      <c r="AN13" s="525">
        <v>21309</v>
      </c>
      <c r="AO13" s="525" t="s">
        <v>398</v>
      </c>
      <c r="AP13" s="525"/>
      <c r="AQ13" s="526"/>
      <c r="AR13" s="526"/>
      <c r="AS13" s="177"/>
      <c r="AT13" s="177"/>
      <c r="AU13" s="178" t="str">
        <f t="shared" si="2"/>
        <v>----</v>
      </c>
      <c r="AV13" s="179" t="str">
        <f t="shared" si="3"/>
        <v>----</v>
      </c>
      <c r="BM13" s="615"/>
      <c r="BN13" s="525">
        <v>21309</v>
      </c>
      <c r="BO13" s="525" t="s">
        <v>398</v>
      </c>
      <c r="BP13" s="525"/>
      <c r="BQ13" s="526"/>
      <c r="BR13" s="526"/>
      <c r="BS13" s="177"/>
      <c r="BT13" s="177"/>
      <c r="BU13" s="178" t="str">
        <f t="shared" si="4"/>
        <v>----</v>
      </c>
      <c r="BV13" s="179" t="str">
        <f t="shared" si="5"/>
        <v>----</v>
      </c>
      <c r="BW13" s="2"/>
    </row>
    <row r="14" spans="2:75" s="1" customFormat="1" ht="30" customHeight="1">
      <c r="M14" s="615"/>
      <c r="N14" s="525">
        <v>21310</v>
      </c>
      <c r="O14" s="525" t="s">
        <v>399</v>
      </c>
      <c r="P14" s="525" t="s">
        <v>391</v>
      </c>
      <c r="Q14" s="526">
        <v>0.91489361702127703</v>
      </c>
      <c r="R14" s="526">
        <v>0.66153846153846196</v>
      </c>
      <c r="S14" s="177"/>
      <c r="T14" s="177"/>
      <c r="U14" s="178" t="str">
        <f t="shared" si="0"/>
        <v>SI</v>
      </c>
      <c r="V14" s="179" t="str">
        <f t="shared" si="1"/>
        <v>SI</v>
      </c>
      <c r="AM14" s="615"/>
      <c r="AN14" s="525">
        <v>21310</v>
      </c>
      <c r="AO14" s="525" t="s">
        <v>399</v>
      </c>
      <c r="AP14" s="525"/>
      <c r="AQ14" s="526"/>
      <c r="AR14" s="526"/>
      <c r="AS14" s="177"/>
      <c r="AT14" s="177"/>
      <c r="AU14" s="178" t="str">
        <f t="shared" si="2"/>
        <v>----</v>
      </c>
      <c r="AV14" s="179" t="str">
        <f t="shared" si="3"/>
        <v>----</v>
      </c>
      <c r="BM14" s="615"/>
      <c r="BN14" s="525">
        <v>21310</v>
      </c>
      <c r="BO14" s="525" t="s">
        <v>399</v>
      </c>
      <c r="BP14" s="525"/>
      <c r="BQ14" s="526"/>
      <c r="BR14" s="526"/>
      <c r="BS14" s="177"/>
      <c r="BT14" s="177"/>
      <c r="BU14" s="178" t="str">
        <f t="shared" si="4"/>
        <v>----</v>
      </c>
      <c r="BV14" s="179" t="str">
        <f t="shared" si="5"/>
        <v>----</v>
      </c>
      <c r="BW14" s="2"/>
    </row>
    <row r="15" spans="2:75" s="1" customFormat="1" ht="30" customHeight="1">
      <c r="M15" s="615"/>
      <c r="N15" s="525">
        <v>21311</v>
      </c>
      <c r="O15" s="525" t="s">
        <v>400</v>
      </c>
      <c r="P15" s="525" t="s">
        <v>391</v>
      </c>
      <c r="Q15" s="526">
        <v>0.83720930232558199</v>
      </c>
      <c r="R15" s="526">
        <v>0.58064516129032295</v>
      </c>
      <c r="S15" s="177"/>
      <c r="T15" s="177"/>
      <c r="U15" s="178" t="str">
        <f t="shared" si="0"/>
        <v>SI</v>
      </c>
      <c r="V15" s="179" t="str">
        <f t="shared" si="1"/>
        <v>SI</v>
      </c>
      <c r="AM15" s="615"/>
      <c r="AN15" s="525">
        <v>21311</v>
      </c>
      <c r="AO15" s="525" t="s">
        <v>400</v>
      </c>
      <c r="AP15" s="525"/>
      <c r="AQ15" s="526"/>
      <c r="AR15" s="526"/>
      <c r="AS15" s="177"/>
      <c r="AT15" s="177"/>
      <c r="AU15" s="178" t="str">
        <f t="shared" si="2"/>
        <v>----</v>
      </c>
      <c r="AV15" s="179" t="str">
        <f t="shared" si="3"/>
        <v>----</v>
      </c>
      <c r="BM15" s="615"/>
      <c r="BN15" s="525">
        <v>21311</v>
      </c>
      <c r="BO15" s="525" t="s">
        <v>400</v>
      </c>
      <c r="BP15" s="525"/>
      <c r="BQ15" s="526"/>
      <c r="BR15" s="526"/>
      <c r="BS15" s="177"/>
      <c r="BT15" s="177"/>
      <c r="BU15" s="178" t="str">
        <f t="shared" si="4"/>
        <v>----</v>
      </c>
      <c r="BV15" s="179" t="str">
        <f t="shared" si="5"/>
        <v>----</v>
      </c>
      <c r="BW15" s="2"/>
    </row>
    <row r="16" spans="2:75" s="1" customFormat="1" ht="30" customHeight="1">
      <c r="M16" s="615"/>
      <c r="N16" s="525">
        <v>21312</v>
      </c>
      <c r="O16" s="525" t="s">
        <v>401</v>
      </c>
      <c r="P16" s="525" t="s">
        <v>391</v>
      </c>
      <c r="Q16" s="526">
        <v>0.81818181818181801</v>
      </c>
      <c r="R16" s="526">
        <v>0.71052631578947401</v>
      </c>
      <c r="S16" s="177"/>
      <c r="T16" s="177"/>
      <c r="U16" s="178" t="str">
        <f t="shared" si="0"/>
        <v>SI</v>
      </c>
      <c r="V16" s="179" t="str">
        <f t="shared" si="1"/>
        <v>SI</v>
      </c>
      <c r="AM16" s="615"/>
      <c r="AN16" s="525">
        <v>21312</v>
      </c>
      <c r="AO16" s="525" t="s">
        <v>401</v>
      </c>
      <c r="AP16" s="525"/>
      <c r="AQ16" s="526"/>
      <c r="AR16" s="526"/>
      <c r="AS16" s="177"/>
      <c r="AT16" s="177"/>
      <c r="AU16" s="178" t="str">
        <f t="shared" si="2"/>
        <v>----</v>
      </c>
      <c r="AV16" s="179" t="str">
        <f t="shared" si="3"/>
        <v>----</v>
      </c>
      <c r="BM16" s="615"/>
      <c r="BN16" s="525">
        <v>21312</v>
      </c>
      <c r="BO16" s="525" t="s">
        <v>401</v>
      </c>
      <c r="BP16" s="525"/>
      <c r="BQ16" s="526"/>
      <c r="BR16" s="526"/>
      <c r="BS16" s="177"/>
      <c r="BT16" s="177"/>
      <c r="BU16" s="178" t="str">
        <f t="shared" si="4"/>
        <v>----</v>
      </c>
      <c r="BV16" s="179" t="str">
        <f t="shared" si="5"/>
        <v>----</v>
      </c>
      <c r="BW16" s="2"/>
    </row>
    <row r="17" spans="13:75" s="1" customFormat="1" ht="30" customHeight="1">
      <c r="M17" s="615"/>
      <c r="N17" s="525">
        <v>21313</v>
      </c>
      <c r="O17" s="525" t="s">
        <v>402</v>
      </c>
      <c r="P17" s="525" t="s">
        <v>391</v>
      </c>
      <c r="Q17" s="526">
        <v>0.81081081081081097</v>
      </c>
      <c r="R17" s="526">
        <v>0.66666666666666696</v>
      </c>
      <c r="S17" s="177"/>
      <c r="T17" s="177"/>
      <c r="U17" s="178" t="str">
        <f t="shared" si="0"/>
        <v>SI</v>
      </c>
      <c r="V17" s="179" t="str">
        <f t="shared" si="1"/>
        <v>SI</v>
      </c>
      <c r="AM17" s="615"/>
      <c r="AN17" s="525">
        <v>21313</v>
      </c>
      <c r="AO17" s="525" t="s">
        <v>402</v>
      </c>
      <c r="AP17" s="525"/>
      <c r="AQ17" s="526"/>
      <c r="AR17" s="526"/>
      <c r="AS17" s="177"/>
      <c r="AT17" s="177"/>
      <c r="AU17" s="178" t="str">
        <f t="shared" si="2"/>
        <v>----</v>
      </c>
      <c r="AV17" s="179" t="str">
        <f t="shared" si="3"/>
        <v>----</v>
      </c>
      <c r="BM17" s="615"/>
      <c r="BN17" s="525">
        <v>21313</v>
      </c>
      <c r="BO17" s="525" t="s">
        <v>402</v>
      </c>
      <c r="BP17" s="525"/>
      <c r="BQ17" s="526"/>
      <c r="BR17" s="526"/>
      <c r="BS17" s="177"/>
      <c r="BT17" s="177"/>
      <c r="BU17" s="178" t="str">
        <f t="shared" si="4"/>
        <v>----</v>
      </c>
      <c r="BV17" s="179" t="str">
        <f t="shared" si="5"/>
        <v>----</v>
      </c>
      <c r="BW17" s="2"/>
    </row>
    <row r="18" spans="13:75" s="1" customFormat="1" ht="30" customHeight="1">
      <c r="M18" s="615"/>
      <c r="N18" s="525">
        <v>21314</v>
      </c>
      <c r="O18" s="525" t="s">
        <v>403</v>
      </c>
      <c r="P18" s="525" t="s">
        <v>391</v>
      </c>
      <c r="Q18" s="526">
        <v>0.88888888888888895</v>
      </c>
      <c r="R18" s="526">
        <v>0.72727272727272696</v>
      </c>
      <c r="S18" s="177"/>
      <c r="T18" s="177"/>
      <c r="U18" s="178" t="str">
        <f t="shared" si="0"/>
        <v>SI</v>
      </c>
      <c r="V18" s="179" t="str">
        <f t="shared" si="1"/>
        <v>SI</v>
      </c>
      <c r="AM18" s="615"/>
      <c r="AN18" s="525">
        <v>21314</v>
      </c>
      <c r="AO18" s="525" t="s">
        <v>403</v>
      </c>
      <c r="AP18" s="525"/>
      <c r="AQ18" s="526"/>
      <c r="AR18" s="526"/>
      <c r="AS18" s="177"/>
      <c r="AT18" s="177"/>
      <c r="AU18" s="178" t="str">
        <f t="shared" si="2"/>
        <v>----</v>
      </c>
      <c r="AV18" s="179" t="str">
        <f t="shared" si="3"/>
        <v>----</v>
      </c>
      <c r="BM18" s="615"/>
      <c r="BN18" s="525">
        <v>21314</v>
      </c>
      <c r="BO18" s="525" t="s">
        <v>403</v>
      </c>
      <c r="BP18" s="525"/>
      <c r="BQ18" s="526"/>
      <c r="BR18" s="526"/>
      <c r="BS18" s="177"/>
      <c r="BT18" s="177"/>
      <c r="BU18" s="178" t="str">
        <f t="shared" si="4"/>
        <v>----</v>
      </c>
      <c r="BV18" s="179" t="str">
        <f t="shared" si="5"/>
        <v>----</v>
      </c>
      <c r="BW18" s="2"/>
    </row>
    <row r="19" spans="13:75" s="1" customFormat="1" ht="30" customHeight="1">
      <c r="M19" s="615"/>
      <c r="N19" s="525">
        <v>21315</v>
      </c>
      <c r="O19" s="525" t="s">
        <v>404</v>
      </c>
      <c r="P19" s="525" t="s">
        <v>391</v>
      </c>
      <c r="Q19" s="526">
        <v>1</v>
      </c>
      <c r="R19" s="526">
        <v>0.92857142857142905</v>
      </c>
      <c r="S19" s="177"/>
      <c r="T19" s="177"/>
      <c r="U19" s="178" t="str">
        <f t="shared" si="0"/>
        <v>SI</v>
      </c>
      <c r="V19" s="179" t="str">
        <f t="shared" si="1"/>
        <v>SI</v>
      </c>
      <c r="AM19" s="615"/>
      <c r="AN19" s="525">
        <v>21315</v>
      </c>
      <c r="AO19" s="525" t="s">
        <v>404</v>
      </c>
      <c r="AP19" s="525"/>
      <c r="AQ19" s="526"/>
      <c r="AR19" s="526"/>
      <c r="AS19" s="177"/>
      <c r="AT19" s="177"/>
      <c r="AU19" s="178" t="str">
        <f t="shared" si="2"/>
        <v>----</v>
      </c>
      <c r="AV19" s="179" t="str">
        <f t="shared" si="3"/>
        <v>----</v>
      </c>
      <c r="BM19" s="615"/>
      <c r="BN19" s="525">
        <v>21315</v>
      </c>
      <c r="BO19" s="525" t="s">
        <v>404</v>
      </c>
      <c r="BP19" s="525"/>
      <c r="BQ19" s="526"/>
      <c r="BR19" s="526"/>
      <c r="BS19" s="177"/>
      <c r="BT19" s="177"/>
      <c r="BU19" s="178" t="str">
        <f t="shared" si="4"/>
        <v>----</v>
      </c>
      <c r="BV19" s="179" t="str">
        <f t="shared" si="5"/>
        <v>----</v>
      </c>
      <c r="BW19" s="2"/>
    </row>
    <row r="20" spans="13:75" s="1" customFormat="1" ht="30" customHeight="1">
      <c r="M20" s="615"/>
      <c r="N20" s="525">
        <v>21316</v>
      </c>
      <c r="O20" s="525" t="s">
        <v>405</v>
      </c>
      <c r="P20" s="525" t="s">
        <v>391</v>
      </c>
      <c r="Q20" s="526">
        <v>0.625</v>
      </c>
      <c r="R20" s="526">
        <v>0.409836065573771</v>
      </c>
      <c r="S20" s="177"/>
      <c r="T20" s="177"/>
      <c r="U20" s="178" t="str">
        <f t="shared" si="0"/>
        <v>SI</v>
      </c>
      <c r="V20" s="179" t="str">
        <f t="shared" si="1"/>
        <v>SI</v>
      </c>
      <c r="AM20" s="615"/>
      <c r="AN20" s="525">
        <v>21316</v>
      </c>
      <c r="AO20" s="525" t="s">
        <v>405</v>
      </c>
      <c r="AP20" s="525"/>
      <c r="AQ20" s="526"/>
      <c r="AR20" s="526"/>
      <c r="AS20" s="177"/>
      <c r="AT20" s="177"/>
      <c r="AU20" s="178" t="str">
        <f t="shared" si="2"/>
        <v>----</v>
      </c>
      <c r="AV20" s="179" t="str">
        <f t="shared" si="3"/>
        <v>----</v>
      </c>
      <c r="BM20" s="615"/>
      <c r="BN20" s="525">
        <v>21316</v>
      </c>
      <c r="BO20" s="525" t="s">
        <v>405</v>
      </c>
      <c r="BP20" s="525"/>
      <c r="BQ20" s="526"/>
      <c r="BR20" s="526"/>
      <c r="BS20" s="177"/>
      <c r="BT20" s="177"/>
      <c r="BU20" s="178" t="str">
        <f t="shared" si="4"/>
        <v>----</v>
      </c>
      <c r="BV20" s="179" t="str">
        <f t="shared" si="5"/>
        <v>----</v>
      </c>
      <c r="BW20" s="2"/>
    </row>
    <row r="21" spans="13:75" s="1" customFormat="1" ht="30" customHeight="1">
      <c r="M21" s="615"/>
      <c r="N21" s="525">
        <v>21317</v>
      </c>
      <c r="O21" s="525" t="s">
        <v>406</v>
      </c>
      <c r="P21" s="525" t="s">
        <v>391</v>
      </c>
      <c r="Q21" s="526">
        <v>0.37837837837837801</v>
      </c>
      <c r="R21" s="526">
        <v>0.233333333333333</v>
      </c>
      <c r="S21" s="177"/>
      <c r="T21" s="177"/>
      <c r="U21" s="178" t="str">
        <f t="shared" si="0"/>
        <v>SI</v>
      </c>
      <c r="V21" s="179" t="str">
        <f t="shared" si="1"/>
        <v>SI</v>
      </c>
      <c r="AM21" s="615"/>
      <c r="AN21" s="525">
        <v>21317</v>
      </c>
      <c r="AO21" s="525" t="s">
        <v>406</v>
      </c>
      <c r="AP21" s="525"/>
      <c r="AQ21" s="526"/>
      <c r="AR21" s="526"/>
      <c r="AS21" s="177"/>
      <c r="AT21" s="177"/>
      <c r="AU21" s="178" t="str">
        <f t="shared" si="2"/>
        <v>----</v>
      </c>
      <c r="AV21" s="179" t="str">
        <f t="shared" si="3"/>
        <v>----</v>
      </c>
      <c r="BM21" s="615"/>
      <c r="BN21" s="525">
        <v>21317</v>
      </c>
      <c r="BO21" s="525" t="s">
        <v>406</v>
      </c>
      <c r="BP21" s="525"/>
      <c r="BQ21" s="526"/>
      <c r="BR21" s="526"/>
      <c r="BS21" s="177"/>
      <c r="BT21" s="177"/>
      <c r="BU21" s="178" t="str">
        <f t="shared" si="4"/>
        <v>----</v>
      </c>
      <c r="BV21" s="179" t="str">
        <f t="shared" si="5"/>
        <v>----</v>
      </c>
      <c r="BW21" s="2"/>
    </row>
    <row r="22" spans="13:75" s="1" customFormat="1" ht="30" customHeight="1">
      <c r="M22" s="615"/>
      <c r="N22" s="525">
        <v>21318</v>
      </c>
      <c r="O22" s="525" t="s">
        <v>407</v>
      </c>
      <c r="P22" s="525" t="s">
        <v>391</v>
      </c>
      <c r="Q22" s="526">
        <v>0.469387755102041</v>
      </c>
      <c r="R22" s="526">
        <v>0.359375</v>
      </c>
      <c r="S22" s="177"/>
      <c r="T22" s="177"/>
      <c r="U22" s="178" t="str">
        <f t="shared" si="0"/>
        <v>SI</v>
      </c>
      <c r="V22" s="179" t="str">
        <f t="shared" si="1"/>
        <v>SI</v>
      </c>
      <c r="AM22" s="615"/>
      <c r="AN22" s="525">
        <v>21318</v>
      </c>
      <c r="AO22" s="525" t="s">
        <v>407</v>
      </c>
      <c r="AP22" s="525"/>
      <c r="AQ22" s="526"/>
      <c r="AR22" s="526"/>
      <c r="AS22" s="177"/>
      <c r="AT22" s="177"/>
      <c r="AU22" s="178" t="str">
        <f t="shared" si="2"/>
        <v>----</v>
      </c>
      <c r="AV22" s="179" t="str">
        <f t="shared" si="3"/>
        <v>----</v>
      </c>
      <c r="BM22" s="615"/>
      <c r="BN22" s="525">
        <v>21318</v>
      </c>
      <c r="BO22" s="525" t="s">
        <v>407</v>
      </c>
      <c r="BP22" s="525"/>
      <c r="BQ22" s="526"/>
      <c r="BR22" s="526"/>
      <c r="BS22" s="177"/>
      <c r="BT22" s="177"/>
      <c r="BU22" s="178" t="str">
        <f t="shared" si="4"/>
        <v>----</v>
      </c>
      <c r="BV22" s="179" t="str">
        <f t="shared" si="5"/>
        <v>----</v>
      </c>
      <c r="BW22" s="2"/>
    </row>
    <row r="23" spans="13:75" s="1" customFormat="1" ht="30" customHeight="1">
      <c r="M23" s="615"/>
      <c r="N23" s="525">
        <v>21319</v>
      </c>
      <c r="O23" s="525" t="s">
        <v>408</v>
      </c>
      <c r="P23" s="525" t="s">
        <v>391</v>
      </c>
      <c r="Q23" s="526">
        <v>0.51219512195121997</v>
      </c>
      <c r="R23" s="526">
        <v>0.44680851063829802</v>
      </c>
      <c r="S23" s="177"/>
      <c r="T23" s="177"/>
      <c r="U23" s="178" t="str">
        <f t="shared" si="0"/>
        <v>SI</v>
      </c>
      <c r="V23" s="179" t="str">
        <f t="shared" si="1"/>
        <v>SI</v>
      </c>
      <c r="AM23" s="615"/>
      <c r="AN23" s="525">
        <v>21319</v>
      </c>
      <c r="AO23" s="525" t="s">
        <v>408</v>
      </c>
      <c r="AP23" s="525"/>
      <c r="AQ23" s="526"/>
      <c r="AR23" s="526"/>
      <c r="AS23" s="177"/>
      <c r="AT23" s="177"/>
      <c r="AU23" s="178" t="str">
        <f t="shared" si="2"/>
        <v>----</v>
      </c>
      <c r="AV23" s="179" t="str">
        <f t="shared" si="3"/>
        <v>----</v>
      </c>
      <c r="BM23" s="615"/>
      <c r="BN23" s="525">
        <v>21319</v>
      </c>
      <c r="BO23" s="525" t="s">
        <v>408</v>
      </c>
      <c r="BP23" s="525"/>
      <c r="BQ23" s="526"/>
      <c r="BR23" s="526"/>
      <c r="BS23" s="177"/>
      <c r="BT23" s="177"/>
      <c r="BU23" s="178" t="str">
        <f t="shared" si="4"/>
        <v>----</v>
      </c>
      <c r="BV23" s="179" t="str">
        <f t="shared" si="5"/>
        <v>----</v>
      </c>
      <c r="BW23" s="2"/>
    </row>
    <row r="24" spans="13:75" s="1" customFormat="1" ht="30" customHeight="1">
      <c r="M24" s="615"/>
      <c r="N24" s="525">
        <v>21320</v>
      </c>
      <c r="O24" s="525" t="s">
        <v>409</v>
      </c>
      <c r="P24" s="525" t="s">
        <v>391</v>
      </c>
      <c r="Q24" s="526">
        <v>0.79487179487179505</v>
      </c>
      <c r="R24" s="526">
        <v>0.67391304347826098</v>
      </c>
      <c r="S24" s="177"/>
      <c r="T24" s="177"/>
      <c r="U24" s="178" t="str">
        <f t="shared" si="0"/>
        <v>SI</v>
      </c>
      <c r="V24" s="179" t="str">
        <f t="shared" si="1"/>
        <v>SI</v>
      </c>
      <c r="AM24" s="615"/>
      <c r="AN24" s="525">
        <v>21320</v>
      </c>
      <c r="AO24" s="525" t="s">
        <v>409</v>
      </c>
      <c r="AP24" s="525"/>
      <c r="AQ24" s="526"/>
      <c r="AR24" s="526"/>
      <c r="AS24" s="177"/>
      <c r="AT24" s="177"/>
      <c r="AU24" s="178" t="str">
        <f t="shared" si="2"/>
        <v>----</v>
      </c>
      <c r="AV24" s="179" t="str">
        <f t="shared" si="3"/>
        <v>----</v>
      </c>
      <c r="BM24" s="615"/>
      <c r="BN24" s="525">
        <v>21320</v>
      </c>
      <c r="BO24" s="525" t="s">
        <v>409</v>
      </c>
      <c r="BP24" s="525"/>
      <c r="BQ24" s="526"/>
      <c r="BR24" s="526"/>
      <c r="BS24" s="177"/>
      <c r="BT24" s="177"/>
      <c r="BU24" s="178" t="str">
        <f t="shared" si="4"/>
        <v>----</v>
      </c>
      <c r="BV24" s="179" t="str">
        <f t="shared" si="5"/>
        <v>----</v>
      </c>
      <c r="BW24" s="2"/>
    </row>
    <row r="25" spans="13:75" s="1" customFormat="1" ht="30" customHeight="1">
      <c r="M25" s="615"/>
      <c r="N25" s="525">
        <v>21321</v>
      </c>
      <c r="O25" s="525" t="s">
        <v>410</v>
      </c>
      <c r="P25" s="525" t="s">
        <v>391</v>
      </c>
      <c r="Q25" s="526">
        <v>0.93939393939394</v>
      </c>
      <c r="R25" s="526">
        <v>0.88571428571428601</v>
      </c>
      <c r="S25" s="177"/>
      <c r="T25" s="177"/>
      <c r="U25" s="178" t="str">
        <f t="shared" si="0"/>
        <v>SI</v>
      </c>
      <c r="V25" s="179" t="str">
        <f t="shared" si="1"/>
        <v>SI</v>
      </c>
      <c r="AM25" s="615"/>
      <c r="AN25" s="525">
        <v>21321</v>
      </c>
      <c r="AO25" s="525" t="s">
        <v>410</v>
      </c>
      <c r="AP25" s="525"/>
      <c r="AQ25" s="526"/>
      <c r="AR25" s="526"/>
      <c r="AS25" s="177"/>
      <c r="AT25" s="177"/>
      <c r="AU25" s="178" t="str">
        <f t="shared" si="2"/>
        <v>----</v>
      </c>
      <c r="AV25" s="179" t="str">
        <f t="shared" si="3"/>
        <v>----</v>
      </c>
      <c r="BM25" s="615"/>
      <c r="BN25" s="525">
        <v>21321</v>
      </c>
      <c r="BO25" s="525" t="s">
        <v>410</v>
      </c>
      <c r="BP25" s="525"/>
      <c r="BQ25" s="526"/>
      <c r="BR25" s="526"/>
      <c r="BS25" s="177"/>
      <c r="BT25" s="177"/>
      <c r="BU25" s="178" t="str">
        <f t="shared" si="4"/>
        <v>----</v>
      </c>
      <c r="BV25" s="179" t="str">
        <f t="shared" si="5"/>
        <v>----</v>
      </c>
      <c r="BW25" s="2"/>
    </row>
    <row r="26" spans="13:75" s="1" customFormat="1" ht="30" customHeight="1">
      <c r="M26" s="615"/>
      <c r="N26" s="525">
        <v>21322</v>
      </c>
      <c r="O26" s="525" t="s">
        <v>411</v>
      </c>
      <c r="P26" s="525" t="s">
        <v>391</v>
      </c>
      <c r="Q26" s="526">
        <v>0.86111111111111105</v>
      </c>
      <c r="R26" s="526">
        <v>0.73809523809523803</v>
      </c>
      <c r="S26" s="177"/>
      <c r="T26" s="177"/>
      <c r="U26" s="178" t="str">
        <f t="shared" si="0"/>
        <v>SI</v>
      </c>
      <c r="V26" s="179" t="str">
        <f t="shared" si="1"/>
        <v>SI</v>
      </c>
      <c r="AM26" s="615"/>
      <c r="AN26" s="525">
        <v>21322</v>
      </c>
      <c r="AO26" s="525" t="s">
        <v>411</v>
      </c>
      <c r="AP26" s="525"/>
      <c r="AQ26" s="526"/>
      <c r="AR26" s="526"/>
      <c r="AS26" s="177"/>
      <c r="AT26" s="177"/>
      <c r="AU26" s="178" t="str">
        <f t="shared" si="2"/>
        <v>----</v>
      </c>
      <c r="AV26" s="179" t="str">
        <f t="shared" si="3"/>
        <v>----</v>
      </c>
      <c r="BM26" s="615"/>
      <c r="BN26" s="525">
        <v>21322</v>
      </c>
      <c r="BO26" s="525" t="s">
        <v>411</v>
      </c>
      <c r="BP26" s="525"/>
      <c r="BQ26" s="526"/>
      <c r="BR26" s="526"/>
      <c r="BS26" s="177"/>
      <c r="BT26" s="177"/>
      <c r="BU26" s="178" t="str">
        <f t="shared" si="4"/>
        <v>----</v>
      </c>
      <c r="BV26" s="179" t="str">
        <f t="shared" si="5"/>
        <v>----</v>
      </c>
      <c r="BW26" s="2"/>
    </row>
    <row r="27" spans="13:75" s="1" customFormat="1" ht="30" customHeight="1">
      <c r="M27" s="615"/>
      <c r="N27" s="525">
        <v>21323</v>
      </c>
      <c r="O27" s="525" t="s">
        <v>412</v>
      </c>
      <c r="P27" s="525" t="s">
        <v>391</v>
      </c>
      <c r="Q27" s="526">
        <v>0.96428571428571397</v>
      </c>
      <c r="R27" s="526">
        <v>0.45</v>
      </c>
      <c r="S27" s="177"/>
      <c r="T27" s="177"/>
      <c r="U27" s="178" t="str">
        <f t="shared" si="0"/>
        <v>SI</v>
      </c>
      <c r="V27" s="179" t="str">
        <f t="shared" si="1"/>
        <v>SI</v>
      </c>
      <c r="AM27" s="615"/>
      <c r="AN27" s="525">
        <v>21323</v>
      </c>
      <c r="AO27" s="525" t="s">
        <v>412</v>
      </c>
      <c r="AP27" s="525"/>
      <c r="AQ27" s="526"/>
      <c r="AR27" s="526"/>
      <c r="AS27" s="177"/>
      <c r="AT27" s="177"/>
      <c r="AU27" s="178" t="str">
        <f t="shared" si="2"/>
        <v>----</v>
      </c>
      <c r="AV27" s="179" t="str">
        <f t="shared" si="3"/>
        <v>----</v>
      </c>
      <c r="BM27" s="615"/>
      <c r="BN27" s="525">
        <v>21323</v>
      </c>
      <c r="BO27" s="525" t="s">
        <v>412</v>
      </c>
      <c r="BP27" s="525"/>
      <c r="BQ27" s="526"/>
      <c r="BR27" s="526"/>
      <c r="BS27" s="177"/>
      <c r="BT27" s="177"/>
      <c r="BU27" s="178" t="str">
        <f t="shared" si="4"/>
        <v>----</v>
      </c>
      <c r="BV27" s="179" t="str">
        <f t="shared" si="5"/>
        <v>----</v>
      </c>
      <c r="BW27" s="2"/>
    </row>
    <row r="28" spans="13:75" s="1" customFormat="1" ht="30" customHeight="1">
      <c r="M28" s="615"/>
      <c r="N28" s="525">
        <v>21324</v>
      </c>
      <c r="O28" s="525" t="s">
        <v>413</v>
      </c>
      <c r="P28" s="525" t="s">
        <v>391</v>
      </c>
      <c r="Q28" s="526">
        <v>0.89743589743589802</v>
      </c>
      <c r="R28" s="526">
        <v>0.79545454545454497</v>
      </c>
      <c r="S28" s="177"/>
      <c r="T28" s="177"/>
      <c r="U28" s="178" t="str">
        <f t="shared" si="0"/>
        <v>SI</v>
      </c>
      <c r="V28" s="179" t="str">
        <f t="shared" si="1"/>
        <v>SI</v>
      </c>
      <c r="AM28" s="615"/>
      <c r="AN28" s="525">
        <v>21324</v>
      </c>
      <c r="AO28" s="525" t="s">
        <v>413</v>
      </c>
      <c r="AP28" s="525"/>
      <c r="AQ28" s="526"/>
      <c r="AR28" s="526"/>
      <c r="AS28" s="177"/>
      <c r="AT28" s="177"/>
      <c r="AU28" s="178" t="str">
        <f t="shared" si="2"/>
        <v>----</v>
      </c>
      <c r="AV28" s="179" t="str">
        <f t="shared" si="3"/>
        <v>----</v>
      </c>
      <c r="BM28" s="615"/>
      <c r="BN28" s="525">
        <v>21324</v>
      </c>
      <c r="BO28" s="525" t="s">
        <v>413</v>
      </c>
      <c r="BP28" s="525"/>
      <c r="BQ28" s="526"/>
      <c r="BR28" s="526"/>
      <c r="BS28" s="177"/>
      <c r="BT28" s="177"/>
      <c r="BU28" s="178" t="str">
        <f t="shared" si="4"/>
        <v>----</v>
      </c>
      <c r="BV28" s="179" t="str">
        <f t="shared" si="5"/>
        <v>----</v>
      </c>
      <c r="BW28" s="2"/>
    </row>
    <row r="29" spans="13:75" s="1" customFormat="1" ht="30" customHeight="1">
      <c r="M29" s="615"/>
      <c r="N29" s="525">
        <v>21325</v>
      </c>
      <c r="O29" s="525" t="s">
        <v>414</v>
      </c>
      <c r="P29" s="525" t="s">
        <v>391</v>
      </c>
      <c r="Q29" s="526">
        <v>0.77777777777777801</v>
      </c>
      <c r="R29" s="526">
        <v>0.660377358490566</v>
      </c>
      <c r="S29" s="177"/>
      <c r="T29" s="177"/>
      <c r="U29" s="178" t="str">
        <f t="shared" si="0"/>
        <v>SI</v>
      </c>
      <c r="V29" s="179" t="str">
        <f t="shared" si="1"/>
        <v>SI</v>
      </c>
      <c r="AM29" s="615"/>
      <c r="AN29" s="525">
        <v>21325</v>
      </c>
      <c r="AO29" s="525" t="s">
        <v>414</v>
      </c>
      <c r="AP29" s="525"/>
      <c r="AQ29" s="526"/>
      <c r="AR29" s="526"/>
      <c r="AS29" s="177"/>
      <c r="AT29" s="177"/>
      <c r="AU29" s="178" t="str">
        <f t="shared" si="2"/>
        <v>----</v>
      </c>
      <c r="AV29" s="179" t="str">
        <f t="shared" si="3"/>
        <v>----</v>
      </c>
      <c r="BM29" s="615"/>
      <c r="BN29" s="525">
        <v>21325</v>
      </c>
      <c r="BO29" s="525" t="s">
        <v>414</v>
      </c>
      <c r="BP29" s="525"/>
      <c r="BQ29" s="526"/>
      <c r="BR29" s="526"/>
      <c r="BS29" s="177"/>
      <c r="BT29" s="177"/>
      <c r="BU29" s="178" t="str">
        <f t="shared" si="4"/>
        <v>----</v>
      </c>
      <c r="BV29" s="179" t="str">
        <f t="shared" si="5"/>
        <v>----</v>
      </c>
      <c r="BW29" s="2"/>
    </row>
    <row r="30" spans="13:75" s="1" customFormat="1" ht="30" customHeight="1">
      <c r="M30" s="615"/>
      <c r="N30" s="525">
        <v>21326</v>
      </c>
      <c r="O30" s="525" t="s">
        <v>415</v>
      </c>
      <c r="P30" s="525" t="s">
        <v>391</v>
      </c>
      <c r="Q30" s="526">
        <v>0.93877551020408201</v>
      </c>
      <c r="R30" s="526">
        <v>0.67647058823529405</v>
      </c>
      <c r="S30" s="177"/>
      <c r="T30" s="177"/>
      <c r="U30" s="178" t="str">
        <f t="shared" si="0"/>
        <v>SI</v>
      </c>
      <c r="V30" s="179" t="str">
        <f t="shared" si="1"/>
        <v>SI</v>
      </c>
      <c r="AM30" s="615"/>
      <c r="AN30" s="525">
        <v>21326</v>
      </c>
      <c r="AO30" s="525" t="s">
        <v>415</v>
      </c>
      <c r="AP30" s="525"/>
      <c r="AQ30" s="526"/>
      <c r="AR30" s="526"/>
      <c r="AS30" s="177"/>
      <c r="AT30" s="177"/>
      <c r="AU30" s="178" t="str">
        <f t="shared" si="2"/>
        <v>----</v>
      </c>
      <c r="AV30" s="179" t="str">
        <f t="shared" si="3"/>
        <v>----</v>
      </c>
      <c r="BM30" s="615"/>
      <c r="BN30" s="525">
        <v>21326</v>
      </c>
      <c r="BO30" s="525" t="s">
        <v>415</v>
      </c>
      <c r="BP30" s="525"/>
      <c r="BQ30" s="526"/>
      <c r="BR30" s="526"/>
      <c r="BS30" s="177"/>
      <c r="BT30" s="177"/>
      <c r="BU30" s="178" t="str">
        <f t="shared" si="4"/>
        <v>----</v>
      </c>
      <c r="BV30" s="179" t="str">
        <f t="shared" si="5"/>
        <v>----</v>
      </c>
      <c r="BW30" s="2"/>
    </row>
    <row r="31" spans="13:75" s="1" customFormat="1" ht="30" customHeight="1">
      <c r="M31" s="615"/>
      <c r="N31" s="525">
        <v>21327</v>
      </c>
      <c r="O31" s="525" t="s">
        <v>416</v>
      </c>
      <c r="P31" s="525" t="s">
        <v>391</v>
      </c>
      <c r="Q31" s="526">
        <v>0.73913043478260898</v>
      </c>
      <c r="R31" s="526">
        <v>0.60714285714285698</v>
      </c>
      <c r="S31" s="177"/>
      <c r="T31" s="177"/>
      <c r="U31" s="178" t="str">
        <f t="shared" si="0"/>
        <v>SI</v>
      </c>
      <c r="V31" s="179" t="str">
        <f t="shared" si="1"/>
        <v>SI</v>
      </c>
      <c r="AM31" s="615"/>
      <c r="AN31" s="525">
        <v>21327</v>
      </c>
      <c r="AO31" s="525" t="s">
        <v>416</v>
      </c>
      <c r="AP31" s="525"/>
      <c r="AQ31" s="526"/>
      <c r="AR31" s="526"/>
      <c r="AS31" s="177"/>
      <c r="AT31" s="177"/>
      <c r="AU31" s="178" t="str">
        <f t="shared" si="2"/>
        <v>----</v>
      </c>
      <c r="AV31" s="179" t="str">
        <f t="shared" si="3"/>
        <v>----</v>
      </c>
      <c r="BM31" s="615"/>
      <c r="BN31" s="525">
        <v>21327</v>
      </c>
      <c r="BO31" s="525" t="s">
        <v>416</v>
      </c>
      <c r="BP31" s="525"/>
      <c r="BQ31" s="526"/>
      <c r="BR31" s="526"/>
      <c r="BS31" s="177"/>
      <c r="BT31" s="177"/>
      <c r="BU31" s="178" t="str">
        <f t="shared" si="4"/>
        <v>----</v>
      </c>
      <c r="BV31" s="179" t="str">
        <f t="shared" si="5"/>
        <v>----</v>
      </c>
      <c r="BW31" s="2"/>
    </row>
    <row r="32" spans="13:75" s="1" customFormat="1" ht="30" customHeight="1">
      <c r="M32" s="615"/>
      <c r="N32" s="525">
        <v>21328</v>
      </c>
      <c r="O32" s="525" t="s">
        <v>417</v>
      </c>
      <c r="P32" s="525" t="s">
        <v>391</v>
      </c>
      <c r="Q32" s="526">
        <v>0.94285714285714295</v>
      </c>
      <c r="R32" s="526">
        <v>0.76744186046511598</v>
      </c>
      <c r="S32" s="177"/>
      <c r="T32" s="177"/>
      <c r="U32" s="178" t="str">
        <f t="shared" si="0"/>
        <v>SI</v>
      </c>
      <c r="V32" s="179" t="str">
        <f t="shared" si="1"/>
        <v>SI</v>
      </c>
      <c r="AM32" s="615"/>
      <c r="AN32" s="525">
        <v>21328</v>
      </c>
      <c r="AO32" s="525" t="s">
        <v>417</v>
      </c>
      <c r="AP32" s="525"/>
      <c r="AQ32" s="526"/>
      <c r="AR32" s="526"/>
      <c r="AS32" s="177"/>
      <c r="AT32" s="177"/>
      <c r="AU32" s="178" t="str">
        <f t="shared" si="2"/>
        <v>----</v>
      </c>
      <c r="AV32" s="179" t="str">
        <f t="shared" si="3"/>
        <v>----</v>
      </c>
      <c r="BM32" s="615"/>
      <c r="BN32" s="525">
        <v>21328</v>
      </c>
      <c r="BO32" s="525" t="s">
        <v>417</v>
      </c>
      <c r="BP32" s="525"/>
      <c r="BQ32" s="526"/>
      <c r="BR32" s="526"/>
      <c r="BS32" s="177"/>
      <c r="BT32" s="177"/>
      <c r="BU32" s="178" t="str">
        <f t="shared" si="4"/>
        <v>----</v>
      </c>
      <c r="BV32" s="179" t="str">
        <f t="shared" si="5"/>
        <v>----</v>
      </c>
      <c r="BW32" s="2"/>
    </row>
    <row r="33" spans="13:75" s="1" customFormat="1" ht="30" customHeight="1">
      <c r="M33" s="615"/>
      <c r="N33" s="525">
        <v>21329</v>
      </c>
      <c r="O33" s="525" t="s">
        <v>418</v>
      </c>
      <c r="P33" s="525" t="s">
        <v>391</v>
      </c>
      <c r="Q33" s="526">
        <v>0.57446808510638303</v>
      </c>
      <c r="R33" s="526">
        <v>0.38028169014084501</v>
      </c>
      <c r="S33" s="177"/>
      <c r="T33" s="177"/>
      <c r="U33" s="178" t="str">
        <f t="shared" si="0"/>
        <v>SI</v>
      </c>
      <c r="V33" s="179" t="str">
        <f t="shared" si="1"/>
        <v>SI</v>
      </c>
      <c r="AM33" s="615"/>
      <c r="AN33" s="525">
        <v>21329</v>
      </c>
      <c r="AO33" s="525" t="s">
        <v>418</v>
      </c>
      <c r="AP33" s="525"/>
      <c r="AQ33" s="526"/>
      <c r="AR33" s="526"/>
      <c r="AS33" s="177"/>
      <c r="AT33" s="177"/>
      <c r="AU33" s="178" t="str">
        <f t="shared" si="2"/>
        <v>----</v>
      </c>
      <c r="AV33" s="179" t="str">
        <f t="shared" si="3"/>
        <v>----</v>
      </c>
      <c r="BM33" s="615"/>
      <c r="BN33" s="525">
        <v>21329</v>
      </c>
      <c r="BO33" s="525" t="s">
        <v>418</v>
      </c>
      <c r="BP33" s="525"/>
      <c r="BQ33" s="526"/>
      <c r="BR33" s="526"/>
      <c r="BS33" s="177"/>
      <c r="BT33" s="177"/>
      <c r="BU33" s="178" t="str">
        <f t="shared" si="4"/>
        <v>----</v>
      </c>
      <c r="BV33" s="179" t="str">
        <f t="shared" si="5"/>
        <v>----</v>
      </c>
      <c r="BW33" s="2"/>
    </row>
    <row r="34" spans="13:75" s="1" customFormat="1" ht="30" customHeight="1">
      <c r="M34" s="615"/>
      <c r="N34" s="525">
        <v>21330</v>
      </c>
      <c r="O34" s="525" t="s">
        <v>419</v>
      </c>
      <c r="P34" s="525" t="s">
        <v>391</v>
      </c>
      <c r="Q34" s="526">
        <v>0.86666666666666703</v>
      </c>
      <c r="R34" s="526">
        <v>0.73584905660377398</v>
      </c>
      <c r="S34" s="177"/>
      <c r="T34" s="177"/>
      <c r="U34" s="178" t="str">
        <f t="shared" si="0"/>
        <v>SI</v>
      </c>
      <c r="V34" s="179" t="str">
        <f t="shared" si="1"/>
        <v>SI</v>
      </c>
      <c r="AM34" s="615"/>
      <c r="AN34" s="525">
        <v>21330</v>
      </c>
      <c r="AO34" s="525" t="s">
        <v>419</v>
      </c>
      <c r="AP34" s="525"/>
      <c r="AQ34" s="526"/>
      <c r="AR34" s="526"/>
      <c r="AS34" s="177"/>
      <c r="AT34" s="177"/>
      <c r="AU34" s="178" t="str">
        <f t="shared" si="2"/>
        <v>----</v>
      </c>
      <c r="AV34" s="179" t="str">
        <f t="shared" si="3"/>
        <v>----</v>
      </c>
      <c r="BM34" s="615"/>
      <c r="BN34" s="525">
        <v>21330</v>
      </c>
      <c r="BO34" s="525" t="s">
        <v>419</v>
      </c>
      <c r="BP34" s="525"/>
      <c r="BQ34" s="526"/>
      <c r="BR34" s="526"/>
      <c r="BS34" s="177"/>
      <c r="BT34" s="177"/>
      <c r="BU34" s="178" t="str">
        <f t="shared" si="4"/>
        <v>----</v>
      </c>
      <c r="BV34" s="179" t="str">
        <f t="shared" si="5"/>
        <v>----</v>
      </c>
      <c r="BW34" s="2"/>
    </row>
    <row r="35" spans="13:75" s="1" customFormat="1" ht="30" customHeight="1">
      <c r="M35" s="615"/>
      <c r="N35" s="525">
        <v>21331</v>
      </c>
      <c r="O35" s="525" t="s">
        <v>420</v>
      </c>
      <c r="P35" s="525" t="s">
        <v>391</v>
      </c>
      <c r="Q35" s="526">
        <v>0.88095238095238104</v>
      </c>
      <c r="R35" s="526">
        <v>0.71153846153846201</v>
      </c>
      <c r="S35" s="177"/>
      <c r="T35" s="177"/>
      <c r="U35" s="178" t="str">
        <f t="shared" si="0"/>
        <v>SI</v>
      </c>
      <c r="V35" s="179" t="str">
        <f t="shared" si="1"/>
        <v>SI</v>
      </c>
      <c r="AM35" s="615"/>
      <c r="AN35" s="525">
        <v>21331</v>
      </c>
      <c r="AO35" s="525" t="s">
        <v>420</v>
      </c>
      <c r="AP35" s="525"/>
      <c r="AQ35" s="526"/>
      <c r="AR35" s="526"/>
      <c r="AS35" s="177"/>
      <c r="AT35" s="177"/>
      <c r="AU35" s="178" t="str">
        <f t="shared" si="2"/>
        <v>----</v>
      </c>
      <c r="AV35" s="179" t="str">
        <f t="shared" si="3"/>
        <v>----</v>
      </c>
      <c r="BM35" s="615"/>
      <c r="BN35" s="525">
        <v>21331</v>
      </c>
      <c r="BO35" s="525" t="s">
        <v>420</v>
      </c>
      <c r="BP35" s="525"/>
      <c r="BQ35" s="526"/>
      <c r="BR35" s="526"/>
      <c r="BS35" s="177"/>
      <c r="BT35" s="177"/>
      <c r="BU35" s="178" t="str">
        <f t="shared" si="4"/>
        <v>----</v>
      </c>
      <c r="BV35" s="179" t="str">
        <f t="shared" si="5"/>
        <v>----</v>
      </c>
      <c r="BW35" s="2"/>
    </row>
    <row r="36" spans="13:75" s="1" customFormat="1" ht="30" customHeight="1">
      <c r="M36" s="615"/>
      <c r="N36" s="525">
        <v>21332</v>
      </c>
      <c r="O36" s="525" t="s">
        <v>421</v>
      </c>
      <c r="P36" s="525" t="s">
        <v>391</v>
      </c>
      <c r="Q36" s="526">
        <v>1</v>
      </c>
      <c r="R36" s="526">
        <v>0.75757575757575801</v>
      </c>
      <c r="S36" s="177"/>
      <c r="T36" s="177"/>
      <c r="U36" s="178" t="str">
        <f t="shared" si="0"/>
        <v>SI</v>
      </c>
      <c r="V36" s="179" t="str">
        <f t="shared" si="1"/>
        <v>SI</v>
      </c>
      <c r="AM36" s="615"/>
      <c r="AN36" s="525">
        <v>21332</v>
      </c>
      <c r="AO36" s="525" t="s">
        <v>421</v>
      </c>
      <c r="AP36" s="525"/>
      <c r="AQ36" s="526"/>
      <c r="AR36" s="526"/>
      <c r="AS36" s="177"/>
      <c r="AT36" s="177"/>
      <c r="AU36" s="178" t="str">
        <f t="shared" si="2"/>
        <v>----</v>
      </c>
      <c r="AV36" s="179" t="str">
        <f t="shared" si="3"/>
        <v>----</v>
      </c>
      <c r="BM36" s="615"/>
      <c r="BN36" s="525">
        <v>21332</v>
      </c>
      <c r="BO36" s="525" t="s">
        <v>421</v>
      </c>
      <c r="BP36" s="525"/>
      <c r="BQ36" s="526"/>
      <c r="BR36" s="526"/>
      <c r="BS36" s="177"/>
      <c r="BT36" s="177"/>
      <c r="BU36" s="178" t="str">
        <f t="shared" si="4"/>
        <v>----</v>
      </c>
      <c r="BV36" s="179" t="str">
        <f t="shared" si="5"/>
        <v>----</v>
      </c>
      <c r="BW36" s="2"/>
    </row>
    <row r="37" spans="13:75" s="1" customFormat="1" ht="30" customHeight="1">
      <c r="M37" s="615"/>
      <c r="N37" s="525">
        <v>21335</v>
      </c>
      <c r="O37" s="525" t="s">
        <v>422</v>
      </c>
      <c r="P37" s="525" t="s">
        <v>391</v>
      </c>
      <c r="Q37" s="526">
        <v>0.967741935483871</v>
      </c>
      <c r="R37" s="526">
        <v>0.81081081081081097</v>
      </c>
      <c r="S37" s="177"/>
      <c r="T37" s="177"/>
      <c r="U37" s="178" t="str">
        <f t="shared" si="0"/>
        <v>SI</v>
      </c>
      <c r="V37" s="179" t="str">
        <f t="shared" si="1"/>
        <v>SI</v>
      </c>
      <c r="AM37" s="615"/>
      <c r="AN37" s="525">
        <v>21335</v>
      </c>
      <c r="AO37" s="525" t="s">
        <v>422</v>
      </c>
      <c r="AP37" s="525"/>
      <c r="AQ37" s="526"/>
      <c r="AR37" s="526"/>
      <c r="AS37" s="177"/>
      <c r="AT37" s="177"/>
      <c r="AU37" s="178" t="str">
        <f t="shared" si="2"/>
        <v>----</v>
      </c>
      <c r="AV37" s="179" t="str">
        <f t="shared" si="3"/>
        <v>----</v>
      </c>
      <c r="BM37" s="615"/>
      <c r="BN37" s="525">
        <v>21335</v>
      </c>
      <c r="BO37" s="525" t="s">
        <v>422</v>
      </c>
      <c r="BP37" s="525"/>
      <c r="BQ37" s="526"/>
      <c r="BR37" s="526"/>
      <c r="BS37" s="177"/>
      <c r="BT37" s="177"/>
      <c r="BU37" s="178" t="str">
        <f t="shared" si="4"/>
        <v>----</v>
      </c>
      <c r="BV37" s="179" t="str">
        <f t="shared" si="5"/>
        <v>----</v>
      </c>
      <c r="BW37" s="2"/>
    </row>
    <row r="38" spans="13:75" ht="25.5">
      <c r="M38" s="615"/>
      <c r="N38" s="525">
        <v>21336</v>
      </c>
      <c r="O38" s="525" t="s">
        <v>423</v>
      </c>
      <c r="P38" s="525" t="s">
        <v>391</v>
      </c>
      <c r="Q38" s="526">
        <v>0.85714285714285698</v>
      </c>
      <c r="R38" s="526">
        <v>0.64285714285714302</v>
      </c>
      <c r="S38" s="177"/>
      <c r="T38" s="177"/>
      <c r="U38" s="178" t="str">
        <f t="shared" si="0"/>
        <v>SI</v>
      </c>
      <c r="V38" s="179" t="str">
        <f t="shared" si="1"/>
        <v>SI</v>
      </c>
      <c r="AM38" s="615"/>
      <c r="AN38" s="525">
        <v>21336</v>
      </c>
      <c r="AO38" s="525" t="s">
        <v>423</v>
      </c>
      <c r="AP38" s="525"/>
      <c r="AQ38" s="526"/>
      <c r="AR38" s="526"/>
      <c r="AS38" s="177"/>
      <c r="AT38" s="177"/>
      <c r="AU38" s="178" t="str">
        <f t="shared" si="2"/>
        <v>----</v>
      </c>
      <c r="AV38" s="179" t="str">
        <f t="shared" si="3"/>
        <v>----</v>
      </c>
      <c r="BM38" s="615"/>
      <c r="BN38" s="525">
        <v>21336</v>
      </c>
      <c r="BO38" s="525" t="s">
        <v>423</v>
      </c>
      <c r="BP38" s="525"/>
      <c r="BQ38" s="526"/>
      <c r="BR38" s="526"/>
      <c r="BS38" s="177"/>
      <c r="BT38" s="177"/>
      <c r="BU38" s="178" t="str">
        <f t="shared" si="4"/>
        <v>----</v>
      </c>
      <c r="BV38" s="179" t="str">
        <f t="shared" si="5"/>
        <v>----</v>
      </c>
      <c r="BW38" s="2"/>
    </row>
    <row r="39" spans="13:75">
      <c r="M39" s="615"/>
      <c r="N39" s="525">
        <v>21337</v>
      </c>
      <c r="O39" s="525" t="s">
        <v>424</v>
      </c>
      <c r="P39" s="525" t="s">
        <v>391</v>
      </c>
      <c r="Q39" s="526">
        <v>1</v>
      </c>
      <c r="R39" s="526">
        <v>0.82608695652173902</v>
      </c>
      <c r="S39" s="177"/>
      <c r="T39" s="177"/>
      <c r="U39" s="178" t="str">
        <f t="shared" si="0"/>
        <v>SI</v>
      </c>
      <c r="V39" s="179" t="str">
        <f t="shared" si="1"/>
        <v>SI</v>
      </c>
      <c r="AM39" s="615"/>
      <c r="AN39" s="525">
        <v>21337</v>
      </c>
      <c r="AO39" s="525" t="s">
        <v>424</v>
      </c>
      <c r="AP39" s="525"/>
      <c r="AQ39" s="526"/>
      <c r="AR39" s="526"/>
      <c r="AS39" s="177"/>
      <c r="AT39" s="177"/>
      <c r="AU39" s="178" t="str">
        <f t="shared" si="2"/>
        <v>----</v>
      </c>
      <c r="AV39" s="179" t="str">
        <f t="shared" si="3"/>
        <v>----</v>
      </c>
      <c r="BM39" s="615"/>
      <c r="BN39" s="525">
        <v>21337</v>
      </c>
      <c r="BO39" s="525" t="s">
        <v>424</v>
      </c>
      <c r="BP39" s="525"/>
      <c r="BQ39" s="526"/>
      <c r="BR39" s="526"/>
      <c r="BS39" s="177"/>
      <c r="BT39" s="177"/>
      <c r="BU39" s="178" t="str">
        <f t="shared" si="4"/>
        <v>----</v>
      </c>
      <c r="BV39" s="179" t="str">
        <f t="shared" si="5"/>
        <v>----</v>
      </c>
      <c r="BW39" s="2"/>
    </row>
    <row r="40" spans="13:75">
      <c r="M40" s="615"/>
      <c r="N40" s="525">
        <v>21338</v>
      </c>
      <c r="O40" s="525" t="s">
        <v>425</v>
      </c>
      <c r="P40" s="525" t="s">
        <v>391</v>
      </c>
      <c r="Q40" s="526">
        <v>1</v>
      </c>
      <c r="R40" s="526">
        <v>0.94285714285714295</v>
      </c>
      <c r="S40" s="177"/>
      <c r="T40" s="177"/>
      <c r="U40" s="178" t="str">
        <f t="shared" si="0"/>
        <v>SI</v>
      </c>
      <c r="V40" s="179" t="str">
        <f t="shared" si="1"/>
        <v>SI</v>
      </c>
      <c r="AM40" s="615"/>
      <c r="AN40" s="525">
        <v>21338</v>
      </c>
      <c r="AO40" s="525" t="s">
        <v>425</v>
      </c>
      <c r="AP40" s="525"/>
      <c r="AQ40" s="526"/>
      <c r="AR40" s="526"/>
      <c r="AS40" s="177"/>
      <c r="AT40" s="177"/>
      <c r="AU40" s="178" t="str">
        <f t="shared" si="2"/>
        <v>----</v>
      </c>
      <c r="AV40" s="179" t="str">
        <f t="shared" si="3"/>
        <v>----</v>
      </c>
      <c r="BM40" s="615"/>
      <c r="BN40" s="525">
        <v>21338</v>
      </c>
      <c r="BO40" s="525" t="s">
        <v>425</v>
      </c>
      <c r="BP40" s="525"/>
      <c r="BQ40" s="526"/>
      <c r="BR40" s="526"/>
      <c r="BS40" s="177"/>
      <c r="BT40" s="177"/>
      <c r="BU40" s="178" t="str">
        <f t="shared" si="4"/>
        <v>----</v>
      </c>
      <c r="BV40" s="179" t="str">
        <f t="shared" si="5"/>
        <v>----</v>
      </c>
      <c r="BW40" s="2"/>
    </row>
    <row r="41" spans="13:75">
      <c r="M41" s="615"/>
      <c r="N41" s="525">
        <v>21339</v>
      </c>
      <c r="O41" s="525" t="s">
        <v>426</v>
      </c>
      <c r="P41" s="525" t="s">
        <v>391</v>
      </c>
      <c r="Q41" s="526">
        <v>1</v>
      </c>
      <c r="R41" s="526">
        <v>0.78947368421052599</v>
      </c>
      <c r="S41" s="177"/>
      <c r="T41" s="177"/>
      <c r="U41" s="178" t="str">
        <f t="shared" si="0"/>
        <v>SI</v>
      </c>
      <c r="V41" s="179" t="str">
        <f t="shared" si="1"/>
        <v>SI</v>
      </c>
      <c r="AM41" s="615"/>
      <c r="AN41" s="525">
        <v>21339</v>
      </c>
      <c r="AO41" s="525" t="s">
        <v>426</v>
      </c>
      <c r="AP41" s="525"/>
      <c r="AQ41" s="526"/>
      <c r="AR41" s="526"/>
      <c r="AS41" s="177"/>
      <c r="AT41" s="177"/>
      <c r="AU41" s="178" t="str">
        <f t="shared" si="2"/>
        <v>----</v>
      </c>
      <c r="AV41" s="179" t="str">
        <f t="shared" si="3"/>
        <v>----</v>
      </c>
      <c r="BM41" s="615"/>
      <c r="BN41" s="525">
        <v>21339</v>
      </c>
      <c r="BO41" s="525" t="s">
        <v>426</v>
      </c>
      <c r="BP41" s="525"/>
      <c r="BQ41" s="526"/>
      <c r="BR41" s="526"/>
      <c r="BS41" s="177"/>
      <c r="BT41" s="177"/>
      <c r="BU41" s="178" t="str">
        <f t="shared" si="4"/>
        <v>----</v>
      </c>
      <c r="BV41" s="179" t="str">
        <f t="shared" si="5"/>
        <v>----</v>
      </c>
      <c r="BW41" s="2"/>
    </row>
    <row r="42" spans="13:75" ht="25.5">
      <c r="M42" s="615"/>
      <c r="N42" s="525">
        <v>21341</v>
      </c>
      <c r="O42" s="525" t="s">
        <v>427</v>
      </c>
      <c r="P42" s="525" t="s">
        <v>391</v>
      </c>
      <c r="Q42" s="526">
        <v>1</v>
      </c>
      <c r="R42" s="526">
        <v>0.73684210526315796</v>
      </c>
      <c r="S42" s="177"/>
      <c r="T42" s="177"/>
      <c r="U42" s="178" t="str">
        <f t="shared" si="0"/>
        <v>SI</v>
      </c>
      <c r="V42" s="179" t="str">
        <f t="shared" si="1"/>
        <v>SI</v>
      </c>
      <c r="AM42" s="615"/>
      <c r="AN42" s="525">
        <v>21341</v>
      </c>
      <c r="AO42" s="525" t="s">
        <v>427</v>
      </c>
      <c r="AP42" s="525"/>
      <c r="AQ42" s="526"/>
      <c r="AR42" s="526"/>
      <c r="AS42" s="177"/>
      <c r="AT42" s="177"/>
      <c r="AU42" s="178" t="str">
        <f t="shared" si="2"/>
        <v>----</v>
      </c>
      <c r="AV42" s="179" t="str">
        <f t="shared" si="3"/>
        <v>----</v>
      </c>
      <c r="BM42" s="615"/>
      <c r="BN42" s="525">
        <v>21341</v>
      </c>
      <c r="BO42" s="525" t="s">
        <v>427</v>
      </c>
      <c r="BP42" s="525"/>
      <c r="BQ42" s="526"/>
      <c r="BR42" s="526"/>
      <c r="BS42" s="177"/>
      <c r="BT42" s="177"/>
      <c r="BU42" s="178" t="str">
        <f t="shared" si="4"/>
        <v>----</v>
      </c>
      <c r="BV42" s="179" t="str">
        <f t="shared" si="5"/>
        <v>----</v>
      </c>
      <c r="BW42" s="2"/>
    </row>
    <row r="43" spans="13:75">
      <c r="M43" s="615"/>
      <c r="N43" s="525">
        <v>21342</v>
      </c>
      <c r="O43" s="525" t="s">
        <v>428</v>
      </c>
      <c r="P43" s="525" t="s">
        <v>391</v>
      </c>
      <c r="Q43" s="526">
        <v>0.94736842105263197</v>
      </c>
      <c r="R43" s="526">
        <v>0.81818181818181801</v>
      </c>
      <c r="S43" s="177"/>
      <c r="T43" s="177"/>
      <c r="U43" s="178" t="str">
        <f t="shared" si="0"/>
        <v>SI</v>
      </c>
      <c r="V43" s="179" t="str">
        <f t="shared" si="1"/>
        <v>SI</v>
      </c>
      <c r="AM43" s="615"/>
      <c r="AN43" s="525">
        <v>21342</v>
      </c>
      <c r="AO43" s="525" t="s">
        <v>428</v>
      </c>
      <c r="AP43" s="525"/>
      <c r="AQ43" s="526"/>
      <c r="AR43" s="526"/>
      <c r="AS43" s="177"/>
      <c r="AT43" s="177"/>
      <c r="AU43" s="178" t="str">
        <f t="shared" si="2"/>
        <v>----</v>
      </c>
      <c r="AV43" s="179" t="str">
        <f t="shared" si="3"/>
        <v>----</v>
      </c>
      <c r="BM43" s="615"/>
      <c r="BN43" s="525">
        <v>21342</v>
      </c>
      <c r="BO43" s="525" t="s">
        <v>428</v>
      </c>
      <c r="BP43" s="525"/>
      <c r="BQ43" s="526"/>
      <c r="BR43" s="526"/>
      <c r="BS43" s="177"/>
      <c r="BT43" s="177"/>
      <c r="BU43" s="178" t="str">
        <f t="shared" si="4"/>
        <v>----</v>
      </c>
      <c r="BV43" s="179" t="str">
        <f t="shared" si="5"/>
        <v>----</v>
      </c>
      <c r="BW43" s="2"/>
    </row>
    <row r="44" spans="13:75">
      <c r="M44" s="615"/>
      <c r="N44" s="525">
        <v>21343</v>
      </c>
      <c r="O44" s="525" t="s">
        <v>429</v>
      </c>
      <c r="P44" s="525" t="s">
        <v>391</v>
      </c>
      <c r="Q44" s="526">
        <v>1</v>
      </c>
      <c r="R44" s="526">
        <v>1</v>
      </c>
      <c r="S44" s="177"/>
      <c r="T44" s="177"/>
      <c r="U44" s="178" t="str">
        <f t="shared" si="0"/>
        <v>SI</v>
      </c>
      <c r="V44" s="179" t="str">
        <f t="shared" si="1"/>
        <v>SI</v>
      </c>
      <c r="AM44" s="615"/>
      <c r="AN44" s="525">
        <v>21343</v>
      </c>
      <c r="AO44" s="525" t="s">
        <v>429</v>
      </c>
      <c r="AP44" s="525"/>
      <c r="AQ44" s="526"/>
      <c r="AR44" s="526"/>
      <c r="AS44" s="177"/>
      <c r="AT44" s="177"/>
      <c r="AU44" s="178" t="str">
        <f t="shared" si="2"/>
        <v>----</v>
      </c>
      <c r="AV44" s="179" t="str">
        <f t="shared" si="3"/>
        <v>----</v>
      </c>
      <c r="BM44" s="615"/>
      <c r="BN44" s="525">
        <v>21343</v>
      </c>
      <c r="BO44" s="525" t="s">
        <v>429</v>
      </c>
      <c r="BP44" s="525"/>
      <c r="BQ44" s="526"/>
      <c r="BR44" s="526"/>
      <c r="BS44" s="177"/>
      <c r="BT44" s="177"/>
      <c r="BU44" s="178" t="str">
        <f t="shared" si="4"/>
        <v>----</v>
      </c>
      <c r="BV44" s="179" t="str">
        <f t="shared" si="5"/>
        <v>----</v>
      </c>
      <c r="BW44" s="2"/>
    </row>
    <row r="45" spans="13:75" ht="25.5">
      <c r="M45" s="615"/>
      <c r="N45" s="525">
        <v>21344</v>
      </c>
      <c r="O45" s="525" t="s">
        <v>430</v>
      </c>
      <c r="P45" s="525" t="s">
        <v>391</v>
      </c>
      <c r="Q45" s="526">
        <v>0.92</v>
      </c>
      <c r="R45" s="526">
        <v>0.65714285714285703</v>
      </c>
      <c r="S45" s="177"/>
      <c r="T45" s="177"/>
      <c r="U45" s="180" t="str">
        <f t="shared" si="0"/>
        <v>SI</v>
      </c>
      <c r="V45" s="181" t="str">
        <f t="shared" si="1"/>
        <v>SI</v>
      </c>
      <c r="AM45" s="615"/>
      <c r="AN45" s="525">
        <v>21344</v>
      </c>
      <c r="AO45" s="525" t="s">
        <v>430</v>
      </c>
      <c r="AP45" s="525"/>
      <c r="AQ45" s="526"/>
      <c r="AR45" s="526"/>
      <c r="AS45" s="177"/>
      <c r="AT45" s="177"/>
      <c r="AU45" s="180" t="str">
        <f t="shared" si="2"/>
        <v>----</v>
      </c>
      <c r="AV45" s="181" t="str">
        <f t="shared" si="3"/>
        <v>----</v>
      </c>
      <c r="BM45" s="615"/>
      <c r="BN45" s="525">
        <v>21344</v>
      </c>
      <c r="BO45" s="525" t="s">
        <v>430</v>
      </c>
      <c r="BP45" s="525"/>
      <c r="BQ45" s="526"/>
      <c r="BR45" s="526"/>
      <c r="BS45" s="177"/>
      <c r="BT45" s="177"/>
      <c r="BU45" s="180" t="str">
        <f t="shared" si="4"/>
        <v>----</v>
      </c>
      <c r="BV45" s="181" t="str">
        <f t="shared" si="5"/>
        <v>----</v>
      </c>
      <c r="BW45" s="2"/>
    </row>
    <row r="46" spans="13:75">
      <c r="M46" s="615"/>
      <c r="N46" s="525">
        <v>21345</v>
      </c>
      <c r="O46" s="525" t="s">
        <v>431</v>
      </c>
      <c r="P46" s="525" t="s">
        <v>391</v>
      </c>
      <c r="Q46" s="526">
        <v>1</v>
      </c>
      <c r="R46" s="526">
        <v>0.83783783783783805</v>
      </c>
      <c r="S46" s="177"/>
      <c r="T46" s="177"/>
      <c r="U46" s="180" t="str">
        <f t="shared" si="0"/>
        <v>SI</v>
      </c>
      <c r="V46" s="181" t="str">
        <f t="shared" si="1"/>
        <v>SI</v>
      </c>
      <c r="AM46" s="615"/>
      <c r="AN46" s="525">
        <v>21345</v>
      </c>
      <c r="AO46" s="525" t="s">
        <v>431</v>
      </c>
      <c r="AP46" s="525"/>
      <c r="AQ46" s="526"/>
      <c r="AR46" s="526"/>
      <c r="AS46" s="177"/>
      <c r="AT46" s="177"/>
      <c r="AU46" s="180" t="str">
        <f t="shared" si="2"/>
        <v>----</v>
      </c>
      <c r="AV46" s="181" t="str">
        <f t="shared" si="3"/>
        <v>----</v>
      </c>
      <c r="BM46" s="615"/>
      <c r="BN46" s="525">
        <v>21345</v>
      </c>
      <c r="BO46" s="525" t="s">
        <v>431</v>
      </c>
      <c r="BP46" s="525"/>
      <c r="BQ46" s="526"/>
      <c r="BR46" s="526"/>
      <c r="BS46" s="177"/>
      <c r="BT46" s="177"/>
      <c r="BU46" s="180" t="str">
        <f t="shared" ref="BU46:BU47" si="6">+IF(BQ46=0,"----",IF(BQ46&gt;=BS46,"SI","NON"))</f>
        <v>----</v>
      </c>
      <c r="BV46" s="181" t="str">
        <f t="shared" ref="BV46:BV47" si="7">+IF(BR46=0,"----",IF(BR46&gt;=BT46,"SI","NON"))</f>
        <v>----</v>
      </c>
      <c r="BW46" s="2"/>
    </row>
    <row r="47" spans="13:75">
      <c r="M47" s="615"/>
      <c r="N47" s="525">
        <v>21346</v>
      </c>
      <c r="O47" s="525" t="s">
        <v>432</v>
      </c>
      <c r="P47" s="525" t="s">
        <v>391</v>
      </c>
      <c r="Q47" s="526">
        <v>1</v>
      </c>
      <c r="R47" s="526">
        <v>0.476190476190476</v>
      </c>
      <c r="S47" s="177"/>
      <c r="T47" s="177"/>
      <c r="U47" s="180" t="str">
        <f t="shared" si="0"/>
        <v>SI</v>
      </c>
      <c r="V47" s="181" t="str">
        <f t="shared" si="1"/>
        <v>SI</v>
      </c>
      <c r="AM47" s="615"/>
      <c r="AN47" s="525">
        <v>21346</v>
      </c>
      <c r="AO47" s="525" t="s">
        <v>432</v>
      </c>
      <c r="AP47" s="525"/>
      <c r="AQ47" s="526"/>
      <c r="AR47" s="526"/>
      <c r="AS47" s="177"/>
      <c r="AT47" s="177"/>
      <c r="AU47" s="180" t="str">
        <f t="shared" si="2"/>
        <v>----</v>
      </c>
      <c r="AV47" s="181" t="str">
        <f t="shared" si="3"/>
        <v>----</v>
      </c>
      <c r="BM47" s="615"/>
      <c r="BN47" s="525">
        <v>21346</v>
      </c>
      <c r="BO47" s="525" t="s">
        <v>432</v>
      </c>
      <c r="BP47" s="525"/>
      <c r="BQ47" s="526"/>
      <c r="BR47" s="526"/>
      <c r="BS47" s="177"/>
      <c r="BT47" s="177"/>
      <c r="BU47" s="180" t="str">
        <f t="shared" si="6"/>
        <v>----</v>
      </c>
      <c r="BV47" s="181" t="str">
        <f t="shared" si="7"/>
        <v>----</v>
      </c>
      <c r="BW47" s="2"/>
    </row>
    <row r="48" spans="13:75">
      <c r="M48" s="520"/>
      <c r="N48" s="520"/>
      <c r="O48" s="520"/>
      <c r="P48" s="184"/>
      <c r="Q48" s="24"/>
      <c r="R48" s="24"/>
      <c r="S48" s="24"/>
      <c r="T48" s="24"/>
      <c r="U48" s="24"/>
      <c r="V48" s="24"/>
      <c r="AM48" s="520"/>
      <c r="AN48" s="520"/>
      <c r="AO48" s="520"/>
      <c r="AP48" s="184"/>
      <c r="AQ48" s="24"/>
      <c r="AR48" s="24"/>
      <c r="AS48" s="24"/>
      <c r="AT48" s="24"/>
      <c r="AU48" s="24"/>
      <c r="AV48" s="24"/>
      <c r="BM48" s="520"/>
      <c r="BN48" s="520"/>
      <c r="BO48" s="520"/>
      <c r="BP48" s="184"/>
      <c r="BQ48" s="24"/>
      <c r="BR48" s="24"/>
      <c r="BS48" s="24"/>
      <c r="BT48" s="24"/>
      <c r="BU48" s="24"/>
      <c r="BV48" s="24"/>
      <c r="BW48" s="2"/>
    </row>
    <row r="49" spans="13:75">
      <c r="M49" s="520"/>
      <c r="N49" s="520"/>
      <c r="O49" s="520"/>
      <c r="P49" s="184"/>
      <c r="Q49" s="24"/>
      <c r="R49" s="24"/>
      <c r="S49" s="24"/>
      <c r="T49" s="24"/>
      <c r="U49" s="24"/>
      <c r="V49" s="24"/>
      <c r="AM49" s="520"/>
      <c r="AN49" s="520"/>
      <c r="AO49" s="520"/>
      <c r="AP49" s="184"/>
      <c r="AQ49" s="24"/>
      <c r="AR49" s="24"/>
      <c r="AS49" s="24"/>
      <c r="AT49" s="24"/>
      <c r="AU49" s="24"/>
      <c r="AV49" s="24"/>
      <c r="BM49" s="520"/>
      <c r="BN49" s="520"/>
      <c r="BO49" s="520"/>
      <c r="BP49" s="184"/>
      <c r="BQ49" s="24"/>
      <c r="BR49" s="24"/>
      <c r="BS49" s="24"/>
      <c r="BT49" s="24"/>
      <c r="BU49" s="24"/>
      <c r="BV49" s="24"/>
      <c r="BW49" s="2"/>
    </row>
    <row r="50" spans="13:75">
      <c r="M50" s="520"/>
      <c r="N50" s="520"/>
      <c r="O50" s="520"/>
      <c r="P50" s="184"/>
      <c r="Q50" s="24"/>
      <c r="R50" s="24"/>
      <c r="S50" s="24"/>
      <c r="T50" s="24"/>
      <c r="U50" s="24"/>
      <c r="V50" s="24"/>
      <c r="AM50" s="520"/>
      <c r="AN50" s="520"/>
      <c r="AO50" s="520"/>
      <c r="AP50" s="184"/>
      <c r="AQ50" s="24"/>
      <c r="AR50" s="24"/>
      <c r="AS50" s="24"/>
      <c r="AT50" s="24"/>
      <c r="AU50" s="24"/>
      <c r="AV50" s="24"/>
      <c r="BM50" s="520"/>
      <c r="BN50" s="520"/>
      <c r="BO50" s="520"/>
      <c r="BP50" s="184"/>
      <c r="BQ50" s="24"/>
      <c r="BR50" s="24"/>
      <c r="BS50" s="24"/>
      <c r="BT50" s="24"/>
      <c r="BU50" s="24"/>
      <c r="BV50" s="24"/>
      <c r="BW50" s="2"/>
    </row>
    <row r="51" spans="13:75">
      <c r="M51" s="520"/>
      <c r="N51" s="520"/>
      <c r="O51" s="520"/>
      <c r="P51" s="184"/>
      <c r="Q51" s="24"/>
      <c r="R51" s="24"/>
      <c r="S51" s="24"/>
      <c r="T51" s="24"/>
      <c r="U51" s="24"/>
      <c r="V51" s="24"/>
      <c r="AM51" s="520"/>
      <c r="AN51" s="520"/>
      <c r="AO51" s="520"/>
      <c r="AP51" s="184"/>
      <c r="AQ51" s="24"/>
      <c r="AR51" s="24"/>
      <c r="AS51" s="24"/>
      <c r="AT51" s="24"/>
      <c r="AU51" s="24"/>
      <c r="AV51" s="24"/>
      <c r="BM51" s="520"/>
      <c r="BN51" s="520"/>
      <c r="BO51" s="520"/>
      <c r="BP51" s="184"/>
      <c r="BQ51" s="24"/>
      <c r="BR51" s="24"/>
      <c r="BS51" s="24"/>
      <c r="BT51" s="24"/>
      <c r="BU51" s="24"/>
      <c r="BV51" s="24"/>
      <c r="BW51" s="2"/>
    </row>
    <row r="52" spans="13:75">
      <c r="M52" s="520"/>
      <c r="N52" s="520"/>
      <c r="O52" s="520"/>
      <c r="P52" s="184"/>
      <c r="Q52" s="24"/>
      <c r="R52" s="24"/>
      <c r="S52" s="24"/>
      <c r="T52" s="24"/>
      <c r="U52" s="24"/>
      <c r="V52" s="24"/>
      <c r="AM52" s="520"/>
      <c r="AN52" s="520"/>
      <c r="AO52" s="520"/>
      <c r="AP52" s="184"/>
      <c r="AQ52" s="24"/>
      <c r="AR52" s="24"/>
      <c r="AS52" s="24"/>
      <c r="AT52" s="24"/>
      <c r="AU52" s="24"/>
      <c r="AV52" s="24"/>
      <c r="BM52" s="520"/>
      <c r="BN52" s="520"/>
      <c r="BO52" s="520"/>
      <c r="BP52" s="184"/>
      <c r="BQ52" s="24"/>
      <c r="BR52" s="24"/>
      <c r="BS52" s="24"/>
      <c r="BT52" s="24"/>
      <c r="BU52" s="24"/>
      <c r="BV52" s="24"/>
      <c r="BW52" s="2"/>
    </row>
    <row r="53" spans="13:75">
      <c r="M53" s="520"/>
      <c r="N53" s="520"/>
      <c r="O53" s="520"/>
      <c r="P53" s="184"/>
      <c r="Q53" s="24"/>
      <c r="R53" s="24"/>
      <c r="S53" s="24"/>
      <c r="T53" s="24"/>
      <c r="U53" s="24"/>
      <c r="V53" s="24"/>
      <c r="AM53" s="520"/>
      <c r="AN53" s="520"/>
      <c r="AO53" s="520"/>
      <c r="AP53" s="184"/>
      <c r="AQ53" s="24"/>
      <c r="AR53" s="24"/>
      <c r="AS53" s="24"/>
      <c r="AT53" s="24"/>
      <c r="AU53" s="24"/>
      <c r="AV53" s="24"/>
      <c r="BM53" s="520"/>
      <c r="BN53" s="520"/>
      <c r="BO53" s="520"/>
      <c r="BP53" s="184"/>
      <c r="BQ53" s="24"/>
      <c r="BR53" s="24"/>
      <c r="BS53" s="24"/>
      <c r="BT53" s="24"/>
      <c r="BU53" s="24"/>
      <c r="BV53" s="24"/>
      <c r="BW53" s="2"/>
    </row>
    <row r="54" spans="13:75">
      <c r="M54" s="520"/>
      <c r="N54" s="520"/>
      <c r="O54" s="520"/>
      <c r="P54" s="184"/>
      <c r="Q54" s="24"/>
      <c r="R54" s="24"/>
      <c r="S54" s="24"/>
      <c r="T54" s="24"/>
      <c r="U54" s="24"/>
      <c r="V54" s="24"/>
      <c r="AM54" s="520"/>
      <c r="AN54" s="520"/>
      <c r="AO54" s="520"/>
      <c r="AP54" s="184"/>
      <c r="AQ54" s="24"/>
      <c r="AR54" s="24"/>
      <c r="AS54" s="24"/>
      <c r="AT54" s="24"/>
      <c r="AU54" s="24"/>
      <c r="AV54" s="24"/>
      <c r="BM54" s="520"/>
      <c r="BN54" s="520"/>
      <c r="BO54" s="520"/>
      <c r="BP54" s="184"/>
      <c r="BQ54" s="24"/>
      <c r="BR54" s="24"/>
      <c r="BS54" s="24"/>
      <c r="BT54" s="24"/>
      <c r="BU54" s="24"/>
      <c r="BV54" s="24"/>
      <c r="BW54" s="2"/>
    </row>
    <row r="55" spans="13:75">
      <c r="M55" s="520"/>
      <c r="N55" s="520"/>
      <c r="O55" s="520"/>
      <c r="P55" s="184"/>
      <c r="Q55" s="24"/>
      <c r="R55" s="24"/>
      <c r="S55" s="24"/>
      <c r="T55" s="24"/>
      <c r="U55" s="24"/>
      <c r="V55" s="24"/>
      <c r="AM55" s="520"/>
      <c r="AN55" s="520"/>
      <c r="AO55" s="520"/>
      <c r="AP55" s="184"/>
      <c r="AQ55" s="24"/>
      <c r="AR55" s="24"/>
      <c r="AS55" s="24"/>
      <c r="AT55" s="24"/>
      <c r="AU55" s="24"/>
      <c r="AV55" s="24"/>
      <c r="BM55" s="520"/>
      <c r="BN55" s="520"/>
      <c r="BO55" s="520"/>
      <c r="BP55" s="184"/>
      <c r="BQ55" s="24"/>
      <c r="BR55" s="24"/>
      <c r="BS55" s="24"/>
      <c r="BT55" s="24"/>
      <c r="BU55" s="24"/>
      <c r="BV55" s="24"/>
      <c r="BW55" s="2"/>
    </row>
    <row r="56" spans="13:75">
      <c r="M56" s="520"/>
      <c r="N56" s="520"/>
      <c r="O56" s="520"/>
      <c r="P56" s="184"/>
      <c r="Q56" s="24"/>
      <c r="R56" s="24"/>
      <c r="S56" s="24"/>
      <c r="T56" s="24"/>
      <c r="U56" s="24"/>
      <c r="V56" s="24"/>
      <c r="AM56" s="520"/>
      <c r="AN56" s="520"/>
      <c r="AO56" s="520"/>
      <c r="AP56" s="184"/>
      <c r="AQ56" s="24"/>
      <c r="AR56" s="24"/>
      <c r="AS56" s="24"/>
      <c r="AT56" s="24"/>
      <c r="AU56" s="24"/>
      <c r="AV56" s="24"/>
      <c r="BM56" s="520"/>
      <c r="BN56" s="520"/>
      <c r="BO56" s="520"/>
      <c r="BP56" s="184"/>
      <c r="BQ56" s="24"/>
      <c r="BR56" s="24"/>
      <c r="BS56" s="24"/>
      <c r="BT56" s="24"/>
      <c r="BU56" s="24"/>
      <c r="BV56" s="24"/>
      <c r="BW56" s="2"/>
    </row>
    <row r="57" spans="13:75">
      <c r="M57" s="520"/>
      <c r="N57" s="520"/>
      <c r="O57" s="520"/>
      <c r="P57" s="184"/>
      <c r="Q57" s="24"/>
      <c r="R57" s="24"/>
      <c r="S57" s="24"/>
      <c r="T57" s="24"/>
      <c r="U57" s="24"/>
      <c r="V57" s="24"/>
      <c r="AM57" s="520"/>
      <c r="AN57" s="520"/>
      <c r="AO57" s="520"/>
      <c r="AP57" s="184"/>
      <c r="AQ57" s="24"/>
      <c r="AR57" s="24"/>
      <c r="AS57" s="24"/>
      <c r="AT57" s="24"/>
      <c r="AU57" s="24"/>
      <c r="AV57" s="24"/>
      <c r="BM57" s="520"/>
      <c r="BN57" s="520"/>
      <c r="BO57" s="520"/>
      <c r="BP57" s="184"/>
      <c r="BQ57" s="24"/>
      <c r="BR57" s="24"/>
      <c r="BS57" s="24"/>
      <c r="BT57" s="24"/>
      <c r="BU57" s="24"/>
      <c r="BV57" s="24"/>
      <c r="BW57" s="2"/>
    </row>
    <row r="58" spans="13:75">
      <c r="M58" s="520"/>
      <c r="N58" s="520"/>
      <c r="O58" s="520"/>
      <c r="P58" s="184"/>
      <c r="Q58" s="24"/>
      <c r="R58" s="24"/>
      <c r="S58" s="24"/>
      <c r="T58" s="24"/>
      <c r="U58" s="24"/>
      <c r="V58" s="24"/>
      <c r="AM58" s="520"/>
      <c r="AN58" s="520"/>
      <c r="AO58" s="520"/>
      <c r="AP58" s="184"/>
      <c r="AQ58" s="24"/>
      <c r="AR58" s="24"/>
      <c r="AS58" s="24"/>
      <c r="AT58" s="24"/>
      <c r="AU58" s="24"/>
      <c r="AV58" s="24"/>
      <c r="BM58" s="520"/>
      <c r="BN58" s="520"/>
      <c r="BO58" s="520"/>
      <c r="BP58" s="184"/>
      <c r="BQ58" s="24"/>
      <c r="BR58" s="24"/>
      <c r="BS58" s="24"/>
      <c r="BT58" s="24"/>
      <c r="BU58" s="24"/>
      <c r="BV58" s="24"/>
      <c r="BW58" s="2"/>
    </row>
    <row r="59" spans="13:75">
      <c r="M59" s="520"/>
      <c r="N59" s="520"/>
      <c r="O59" s="520"/>
      <c r="P59" s="184"/>
      <c r="Q59" s="24"/>
      <c r="R59" s="24"/>
      <c r="S59" s="24"/>
      <c r="T59" s="24"/>
      <c r="U59" s="24"/>
      <c r="V59" s="24"/>
      <c r="AM59" s="520"/>
      <c r="AN59" s="520"/>
      <c r="AO59" s="520"/>
      <c r="AP59" s="184"/>
      <c r="AQ59" s="24"/>
      <c r="AR59" s="24"/>
      <c r="AS59" s="24"/>
      <c r="AT59" s="24"/>
      <c r="AU59" s="24"/>
      <c r="AV59" s="24"/>
      <c r="BM59" s="520"/>
      <c r="BN59" s="520"/>
      <c r="BO59" s="520"/>
      <c r="BP59" s="184"/>
      <c r="BQ59" s="24"/>
      <c r="BR59" s="24"/>
      <c r="BS59" s="24"/>
      <c r="BT59" s="24"/>
      <c r="BU59" s="24"/>
      <c r="BV59" s="24"/>
      <c r="BW59" s="2"/>
    </row>
    <row r="60" spans="13:75">
      <c r="M60" s="520"/>
      <c r="N60" s="520"/>
      <c r="O60" s="520"/>
      <c r="P60" s="184"/>
      <c r="Q60" s="24"/>
      <c r="R60" s="24"/>
      <c r="S60" s="24"/>
      <c r="T60" s="24"/>
      <c r="U60" s="24"/>
      <c r="V60" s="24"/>
      <c r="AM60" s="520"/>
      <c r="AN60" s="520"/>
      <c r="AO60" s="520"/>
      <c r="AP60" s="184"/>
      <c r="AQ60" s="24"/>
      <c r="AR60" s="24"/>
      <c r="AS60" s="24"/>
      <c r="AT60" s="24"/>
      <c r="AU60" s="24"/>
      <c r="AV60" s="24"/>
      <c r="BM60" s="520"/>
      <c r="BN60" s="520"/>
      <c r="BO60" s="520"/>
      <c r="BP60" s="184"/>
      <c r="BQ60" s="24"/>
      <c r="BR60" s="24"/>
      <c r="BS60" s="24"/>
      <c r="BT60" s="24"/>
      <c r="BU60" s="24"/>
      <c r="BV60" s="24"/>
      <c r="BW60" s="2"/>
    </row>
    <row r="61" spans="13:75">
      <c r="M61" s="520"/>
      <c r="N61" s="520"/>
      <c r="O61" s="520"/>
      <c r="P61" s="184"/>
      <c r="Q61" s="24"/>
      <c r="R61" s="24"/>
      <c r="S61" s="24"/>
      <c r="T61" s="24"/>
      <c r="U61" s="24"/>
      <c r="V61" s="24"/>
      <c r="AM61" s="520"/>
      <c r="AN61" s="520"/>
      <c r="AO61" s="520"/>
      <c r="AP61" s="184"/>
      <c r="AQ61" s="24"/>
      <c r="AR61" s="24"/>
      <c r="AS61" s="24"/>
      <c r="AT61" s="24"/>
      <c r="AU61" s="24"/>
      <c r="AV61" s="24"/>
      <c r="BM61" s="520"/>
      <c r="BN61" s="520"/>
      <c r="BO61" s="520"/>
      <c r="BP61" s="184"/>
      <c r="BQ61" s="24"/>
      <c r="BR61" s="24"/>
      <c r="BS61" s="24"/>
      <c r="BT61" s="24"/>
      <c r="BU61" s="24"/>
      <c r="BV61" s="24"/>
      <c r="BW61" s="2"/>
    </row>
    <row r="62" spans="13:75">
      <c r="M62" s="520"/>
      <c r="N62" s="520"/>
      <c r="O62" s="520"/>
      <c r="P62" s="184"/>
      <c r="Q62" s="24"/>
      <c r="R62" s="24"/>
      <c r="S62" s="24"/>
      <c r="T62" s="24"/>
      <c r="U62" s="24"/>
      <c r="V62" s="24"/>
      <c r="AM62" s="520"/>
      <c r="AN62" s="520"/>
      <c r="AO62" s="520"/>
      <c r="AP62" s="184"/>
      <c r="AQ62" s="24"/>
      <c r="AR62" s="24"/>
      <c r="AS62" s="24"/>
      <c r="AT62" s="24"/>
      <c r="AU62" s="24"/>
      <c r="AV62" s="24"/>
      <c r="BM62" s="520"/>
      <c r="BN62" s="520"/>
      <c r="BO62" s="520"/>
      <c r="BP62" s="184"/>
      <c r="BQ62" s="24"/>
      <c r="BR62" s="24"/>
      <c r="BS62" s="24"/>
      <c r="BT62" s="24"/>
      <c r="BU62" s="24"/>
      <c r="BV62" s="24"/>
      <c r="BW62" s="2"/>
    </row>
    <row r="63" spans="13:75">
      <c r="M63" s="520"/>
      <c r="N63" s="520"/>
      <c r="O63" s="520"/>
      <c r="P63" s="184"/>
      <c r="Q63" s="24"/>
      <c r="R63" s="24"/>
      <c r="S63" s="24"/>
      <c r="T63" s="24"/>
      <c r="U63" s="24"/>
      <c r="V63" s="24"/>
      <c r="AM63" s="520"/>
      <c r="AN63" s="520"/>
      <c r="AO63" s="520"/>
      <c r="AP63" s="184"/>
      <c r="AQ63" s="24"/>
      <c r="AR63" s="24"/>
      <c r="AS63" s="24"/>
      <c r="AT63" s="24"/>
      <c r="AU63" s="24"/>
      <c r="AV63" s="24"/>
      <c r="BM63" s="520"/>
      <c r="BN63" s="520"/>
      <c r="BO63" s="520"/>
      <c r="BP63" s="184"/>
      <c r="BQ63" s="24"/>
      <c r="BR63" s="24"/>
      <c r="BS63" s="24"/>
      <c r="BT63" s="24"/>
      <c r="BU63" s="24"/>
      <c r="BV63" s="24"/>
      <c r="BW63" s="2"/>
    </row>
    <row r="64" spans="13:75">
      <c r="M64" s="520"/>
      <c r="N64" s="520"/>
      <c r="O64" s="520"/>
      <c r="P64" s="184"/>
      <c r="Q64" s="24"/>
      <c r="R64" s="24"/>
      <c r="S64" s="24"/>
      <c r="T64" s="24"/>
      <c r="U64" s="24"/>
      <c r="V64" s="24"/>
      <c r="AM64" s="520"/>
      <c r="AN64" s="520"/>
      <c r="AO64" s="520"/>
      <c r="AP64" s="184"/>
      <c r="AQ64" s="24"/>
      <c r="AR64" s="24"/>
      <c r="AS64" s="24"/>
      <c r="AT64" s="24"/>
      <c r="AU64" s="24"/>
      <c r="AV64" s="24"/>
      <c r="BM64" s="520"/>
      <c r="BN64" s="520"/>
      <c r="BO64" s="520"/>
      <c r="BP64" s="184"/>
      <c r="BQ64" s="24"/>
      <c r="BR64" s="24"/>
      <c r="BS64" s="24"/>
      <c r="BT64" s="24"/>
      <c r="BU64" s="24"/>
      <c r="BV64" s="24"/>
      <c r="BW64" s="2"/>
    </row>
    <row r="65" spans="13:75">
      <c r="M65" s="520"/>
      <c r="N65" s="520"/>
      <c r="O65" s="520"/>
      <c r="P65" s="184"/>
      <c r="Q65" s="24"/>
      <c r="R65" s="24"/>
      <c r="S65" s="24"/>
      <c r="T65" s="24"/>
      <c r="U65" s="24"/>
      <c r="V65" s="24"/>
      <c r="AM65" s="520"/>
      <c r="AN65" s="520"/>
      <c r="AO65" s="520"/>
      <c r="AP65" s="184"/>
      <c r="AQ65" s="24"/>
      <c r="AR65" s="24"/>
      <c r="AS65" s="24"/>
      <c r="AT65" s="24"/>
      <c r="AU65" s="24"/>
      <c r="AV65" s="24"/>
      <c r="BM65" s="520"/>
      <c r="BN65" s="520"/>
      <c r="BO65" s="520"/>
      <c r="BP65" s="184"/>
      <c r="BQ65" s="24"/>
      <c r="BR65" s="24"/>
      <c r="BS65" s="24"/>
      <c r="BT65" s="24"/>
      <c r="BU65" s="24"/>
      <c r="BV65" s="24"/>
      <c r="BW65" s="2"/>
    </row>
    <row r="66" spans="13:75">
      <c r="M66" s="520"/>
      <c r="N66" s="520"/>
      <c r="O66" s="520"/>
      <c r="P66" s="184"/>
      <c r="Q66" s="24"/>
      <c r="R66" s="24"/>
      <c r="S66" s="24"/>
      <c r="T66" s="24"/>
      <c r="U66" s="24"/>
      <c r="V66" s="24"/>
      <c r="AM66" s="520"/>
      <c r="AN66" s="520"/>
      <c r="AO66" s="520"/>
      <c r="AP66" s="184"/>
      <c r="AQ66" s="24"/>
      <c r="AR66" s="24"/>
      <c r="AS66" s="24"/>
      <c r="AT66" s="24"/>
      <c r="AU66" s="24"/>
      <c r="AV66" s="24"/>
      <c r="BM66" s="520"/>
      <c r="BN66" s="520"/>
      <c r="BO66" s="520"/>
      <c r="BP66" s="184"/>
      <c r="BQ66" s="24"/>
      <c r="BR66" s="24"/>
      <c r="BS66" s="24"/>
      <c r="BT66" s="24"/>
      <c r="BU66" s="24"/>
      <c r="BV66" s="24"/>
      <c r="BW66" s="2"/>
    </row>
    <row r="67" spans="13:75">
      <c r="M67" s="520"/>
      <c r="N67" s="520"/>
      <c r="O67" s="520"/>
      <c r="P67" s="184"/>
      <c r="Q67" s="24"/>
      <c r="R67" s="24"/>
      <c r="S67" s="24"/>
      <c r="T67" s="24"/>
      <c r="U67" s="24"/>
      <c r="V67" s="24"/>
      <c r="AM67" s="520"/>
      <c r="AN67" s="520"/>
      <c r="AO67" s="520"/>
      <c r="AP67" s="184"/>
      <c r="AQ67" s="24"/>
      <c r="AR67" s="24"/>
      <c r="AS67" s="24"/>
      <c r="AT67" s="24"/>
      <c r="AU67" s="24"/>
      <c r="AV67" s="24"/>
      <c r="BM67" s="520"/>
      <c r="BN67" s="520"/>
      <c r="BO67" s="520"/>
      <c r="BP67" s="184"/>
      <c r="BQ67" s="24"/>
      <c r="BR67" s="24"/>
      <c r="BS67" s="24"/>
      <c r="BT67" s="24"/>
      <c r="BU67" s="24"/>
      <c r="BV67" s="24"/>
      <c r="BW67" s="2"/>
    </row>
    <row r="68" spans="13:75">
      <c r="M68" s="520"/>
      <c r="N68" s="520"/>
      <c r="O68" s="520"/>
      <c r="P68" s="184"/>
      <c r="Q68" s="24"/>
      <c r="R68" s="24"/>
      <c r="S68" s="24"/>
      <c r="T68" s="24"/>
      <c r="U68" s="24"/>
      <c r="V68" s="24"/>
      <c r="AM68" s="520"/>
      <c r="AN68" s="520"/>
      <c r="AO68" s="520"/>
      <c r="AP68" s="184"/>
      <c r="AQ68" s="24"/>
      <c r="AR68" s="24"/>
      <c r="AS68" s="24"/>
      <c r="AT68" s="24"/>
      <c r="AU68" s="24"/>
      <c r="AV68" s="24"/>
      <c r="BM68" s="520"/>
      <c r="BN68" s="520"/>
      <c r="BO68" s="520"/>
      <c r="BP68" s="184"/>
      <c r="BQ68" s="24"/>
      <c r="BR68" s="24"/>
      <c r="BS68" s="24"/>
      <c r="BT68" s="24"/>
      <c r="BU68" s="24"/>
      <c r="BV68" s="24"/>
      <c r="BW68" s="2"/>
    </row>
    <row r="69" spans="13:75">
      <c r="M69" s="520"/>
      <c r="N69" s="520"/>
      <c r="O69" s="520"/>
      <c r="P69" s="184"/>
      <c r="Q69" s="24"/>
      <c r="R69" s="24"/>
      <c r="S69" s="24"/>
      <c r="T69" s="24"/>
      <c r="U69" s="24"/>
      <c r="V69" s="24"/>
      <c r="AM69" s="520"/>
      <c r="AN69" s="520"/>
      <c r="AO69" s="520"/>
      <c r="AP69" s="184"/>
      <c r="AQ69" s="24"/>
      <c r="AR69" s="24"/>
      <c r="AS69" s="24"/>
      <c r="AT69" s="24"/>
      <c r="AU69" s="24"/>
      <c r="AV69" s="24"/>
      <c r="BM69" s="520"/>
      <c r="BN69" s="520"/>
      <c r="BO69" s="520"/>
      <c r="BP69" s="184"/>
      <c r="BQ69" s="24"/>
      <c r="BR69" s="24"/>
      <c r="BS69" s="24"/>
      <c r="BT69" s="24"/>
      <c r="BU69" s="24"/>
      <c r="BV69" s="24"/>
      <c r="BW69" s="2"/>
    </row>
    <row r="70" spans="13:75">
      <c r="M70" s="520"/>
      <c r="N70" s="520"/>
      <c r="O70" s="520"/>
      <c r="P70" s="184"/>
      <c r="Q70" s="24"/>
      <c r="R70" s="24"/>
      <c r="S70" s="24"/>
      <c r="T70" s="24"/>
      <c r="U70" s="24"/>
      <c r="V70" s="24"/>
      <c r="AM70" s="520"/>
      <c r="AN70" s="520"/>
      <c r="AO70" s="520"/>
      <c r="AP70" s="184"/>
      <c r="AQ70" s="24"/>
      <c r="AR70" s="24"/>
      <c r="AS70" s="24"/>
      <c r="AT70" s="24"/>
      <c r="AU70" s="24"/>
      <c r="AV70" s="24"/>
      <c r="BM70" s="520"/>
      <c r="BN70" s="520"/>
      <c r="BO70" s="520"/>
      <c r="BP70" s="184"/>
      <c r="BQ70" s="24"/>
      <c r="BR70" s="24"/>
      <c r="BS70" s="24"/>
      <c r="BT70" s="24"/>
      <c r="BU70" s="24"/>
      <c r="BV70" s="24"/>
      <c r="BW70" s="2"/>
    </row>
    <row r="71" spans="13:75">
      <c r="M71" s="520"/>
      <c r="N71" s="520"/>
      <c r="O71" s="520"/>
      <c r="P71" s="184"/>
      <c r="Q71" s="24"/>
      <c r="R71" s="24"/>
      <c r="S71" s="24"/>
      <c r="T71" s="24"/>
      <c r="U71" s="24"/>
      <c r="V71" s="24"/>
      <c r="AM71" s="520"/>
      <c r="AN71" s="520"/>
      <c r="AO71" s="520"/>
      <c r="AP71" s="184"/>
      <c r="AQ71" s="24"/>
      <c r="AR71" s="24"/>
      <c r="AS71" s="24"/>
      <c r="AT71" s="24"/>
      <c r="AU71" s="24"/>
      <c r="AV71" s="24"/>
      <c r="BM71" s="520"/>
      <c r="BN71" s="520"/>
      <c r="BO71" s="520"/>
      <c r="BP71" s="184"/>
      <c r="BQ71" s="24"/>
      <c r="BR71" s="24"/>
      <c r="BS71" s="24"/>
      <c r="BT71" s="24"/>
      <c r="BU71" s="24"/>
      <c r="BV71" s="24"/>
      <c r="BW71" s="2"/>
    </row>
    <row r="72" spans="13:75">
      <c r="M72" s="520"/>
      <c r="N72" s="520"/>
      <c r="O72" s="520"/>
      <c r="P72" s="184"/>
      <c r="Q72" s="24"/>
      <c r="R72" s="24"/>
      <c r="S72" s="24"/>
      <c r="T72" s="24"/>
      <c r="U72" s="24"/>
      <c r="V72" s="24"/>
      <c r="AM72" s="520"/>
      <c r="AN72" s="520"/>
      <c r="AO72" s="520"/>
      <c r="AP72" s="184"/>
      <c r="AQ72" s="24"/>
      <c r="AR72" s="24"/>
      <c r="AS72" s="24"/>
      <c r="AT72" s="24"/>
      <c r="AU72" s="24"/>
      <c r="AV72" s="24"/>
      <c r="BM72" s="520"/>
      <c r="BN72" s="520"/>
      <c r="BO72" s="520"/>
      <c r="BP72" s="184"/>
      <c r="BQ72" s="24"/>
      <c r="BR72" s="24"/>
      <c r="BS72" s="24"/>
      <c r="BT72" s="24"/>
      <c r="BU72" s="24"/>
      <c r="BV72" s="24"/>
      <c r="BW72" s="2"/>
    </row>
    <row r="73" spans="13:75">
      <c r="M73" s="520"/>
      <c r="N73" s="520"/>
      <c r="O73" s="520"/>
      <c r="P73" s="184"/>
      <c r="Q73" s="24"/>
      <c r="R73" s="24"/>
      <c r="S73" s="24"/>
      <c r="T73" s="24"/>
      <c r="U73" s="24"/>
      <c r="V73" s="24"/>
      <c r="AM73" s="520"/>
      <c r="AN73" s="520"/>
      <c r="AO73" s="520"/>
      <c r="AP73" s="184"/>
      <c r="AQ73" s="24"/>
      <c r="AR73" s="24"/>
      <c r="AS73" s="24"/>
      <c r="AT73" s="24"/>
      <c r="AU73" s="24"/>
      <c r="AV73" s="24"/>
      <c r="BM73" s="520"/>
      <c r="BN73" s="520"/>
      <c r="BO73" s="520"/>
      <c r="BP73" s="184"/>
      <c r="BQ73" s="24"/>
      <c r="BR73" s="24"/>
      <c r="BS73" s="24"/>
      <c r="BT73" s="24"/>
      <c r="BU73" s="24"/>
      <c r="BV73" s="24"/>
      <c r="BW73" s="2"/>
    </row>
    <row r="74" spans="13:75">
      <c r="M74" s="520"/>
      <c r="N74" s="520"/>
      <c r="O74" s="520"/>
      <c r="P74" s="184"/>
      <c r="Q74" s="24"/>
      <c r="R74" s="24"/>
      <c r="S74" s="24"/>
      <c r="T74" s="24"/>
      <c r="U74" s="24"/>
      <c r="V74" s="24"/>
      <c r="AM74" s="520"/>
      <c r="AN74" s="520"/>
      <c r="AO74" s="520"/>
      <c r="AP74" s="184"/>
      <c r="AQ74" s="24"/>
      <c r="AR74" s="24"/>
      <c r="AS74" s="24"/>
      <c r="AT74" s="24"/>
      <c r="AU74" s="24"/>
      <c r="AV74" s="24"/>
      <c r="BM74" s="520"/>
      <c r="BN74" s="520"/>
      <c r="BO74" s="520"/>
      <c r="BP74" s="184"/>
      <c r="BQ74" s="24"/>
      <c r="BR74" s="24"/>
      <c r="BS74" s="24"/>
      <c r="BT74" s="24"/>
      <c r="BU74" s="24"/>
      <c r="BV74" s="24"/>
      <c r="BW74" s="2"/>
    </row>
    <row r="75" spans="13:75">
      <c r="M75" s="520"/>
      <c r="N75" s="520"/>
      <c r="O75" s="520"/>
      <c r="P75" s="184"/>
      <c r="Q75" s="24"/>
      <c r="R75" s="24"/>
      <c r="S75" s="24"/>
      <c r="T75" s="24"/>
      <c r="U75" s="24"/>
      <c r="V75" s="24"/>
      <c r="AM75" s="520"/>
      <c r="AN75" s="520"/>
      <c r="AO75" s="520"/>
      <c r="AP75" s="184"/>
      <c r="AQ75" s="24"/>
      <c r="AR75" s="24"/>
      <c r="AS75" s="24"/>
      <c r="AT75" s="24"/>
      <c r="AU75" s="24"/>
      <c r="AV75" s="24"/>
      <c r="BM75" s="520"/>
      <c r="BN75" s="520"/>
      <c r="BO75" s="520"/>
      <c r="BP75" s="184"/>
      <c r="BQ75" s="24"/>
      <c r="BR75" s="24"/>
      <c r="BS75" s="24"/>
      <c r="BT75" s="24"/>
      <c r="BU75" s="24"/>
      <c r="BV75" s="24"/>
      <c r="BW75" s="2"/>
    </row>
    <row r="76" spans="13:75">
      <c r="M76" s="520"/>
      <c r="N76" s="520"/>
      <c r="O76" s="520"/>
      <c r="P76" s="184"/>
      <c r="Q76" s="24"/>
      <c r="R76" s="24"/>
      <c r="S76" s="24"/>
      <c r="T76" s="24"/>
      <c r="U76" s="24"/>
      <c r="V76" s="24"/>
      <c r="AM76" s="520"/>
      <c r="AN76" s="520"/>
      <c r="AO76" s="520"/>
      <c r="AP76" s="184"/>
      <c r="AQ76" s="24"/>
      <c r="AR76" s="24"/>
      <c r="AS76" s="24"/>
      <c r="AT76" s="24"/>
      <c r="AU76" s="24"/>
      <c r="AV76" s="24"/>
      <c r="BM76" s="520"/>
      <c r="BN76" s="520"/>
      <c r="BO76" s="520"/>
      <c r="BP76" s="184"/>
      <c r="BQ76" s="24"/>
      <c r="BR76" s="24"/>
      <c r="BS76" s="24"/>
      <c r="BT76" s="24"/>
      <c r="BU76" s="24"/>
      <c r="BV76" s="24"/>
      <c r="BW76" s="2"/>
    </row>
    <row r="77" spans="13:75">
      <c r="M77" s="520"/>
      <c r="N77" s="520"/>
      <c r="O77" s="520"/>
      <c r="P77" s="184"/>
      <c r="Q77" s="24"/>
      <c r="R77" s="24"/>
      <c r="S77" s="24"/>
      <c r="T77" s="24"/>
      <c r="U77" s="24"/>
      <c r="V77" s="24"/>
      <c r="AM77" s="520"/>
      <c r="AN77" s="520"/>
      <c r="AO77" s="520"/>
      <c r="AP77" s="184"/>
      <c r="AQ77" s="24"/>
      <c r="AR77" s="24"/>
      <c r="AS77" s="24"/>
      <c r="AT77" s="24"/>
      <c r="AU77" s="24"/>
      <c r="AV77" s="24"/>
      <c r="BM77" s="520"/>
      <c r="BN77" s="520"/>
      <c r="BO77" s="520"/>
      <c r="BP77" s="184"/>
      <c r="BQ77" s="24"/>
      <c r="BR77" s="24"/>
      <c r="BS77" s="24"/>
      <c r="BT77" s="24"/>
      <c r="BU77" s="24"/>
      <c r="BV77" s="24"/>
      <c r="BW77" s="2"/>
    </row>
    <row r="78" spans="13:75">
      <c r="M78" s="520"/>
      <c r="N78" s="520"/>
      <c r="O78" s="520"/>
      <c r="P78" s="184"/>
      <c r="Q78" s="24"/>
      <c r="R78" s="24"/>
      <c r="S78" s="24"/>
      <c r="T78" s="24"/>
      <c r="U78" s="24"/>
      <c r="V78" s="24"/>
      <c r="AM78" s="520"/>
      <c r="AN78" s="520"/>
      <c r="AO78" s="520"/>
      <c r="AP78" s="184"/>
      <c r="AQ78" s="24"/>
      <c r="AR78" s="24"/>
      <c r="AS78" s="24"/>
      <c r="AT78" s="24"/>
      <c r="AU78" s="24"/>
      <c r="AV78" s="24"/>
      <c r="BM78" s="520"/>
      <c r="BN78" s="520"/>
      <c r="BO78" s="520"/>
      <c r="BP78" s="184"/>
      <c r="BQ78" s="24"/>
      <c r="BR78" s="24"/>
      <c r="BS78" s="24"/>
      <c r="BT78" s="24"/>
      <c r="BU78" s="24"/>
      <c r="BV78" s="24"/>
      <c r="BW78" s="2"/>
    </row>
    <row r="79" spans="13:75">
      <c r="M79" s="520"/>
      <c r="N79" s="520"/>
      <c r="O79" s="520"/>
      <c r="P79" s="184"/>
      <c r="Q79" s="24"/>
      <c r="R79" s="24"/>
      <c r="S79" s="24"/>
      <c r="T79" s="24"/>
      <c r="U79" s="24"/>
      <c r="V79" s="24"/>
      <c r="AM79" s="520"/>
      <c r="AN79" s="520"/>
      <c r="AO79" s="520"/>
      <c r="AP79" s="184"/>
      <c r="AQ79" s="24"/>
      <c r="AR79" s="24"/>
      <c r="AS79" s="24"/>
      <c r="AT79" s="24"/>
      <c r="AU79" s="24"/>
      <c r="AV79" s="24"/>
      <c r="BM79" s="520"/>
      <c r="BN79" s="520"/>
      <c r="BO79" s="520"/>
      <c r="BP79" s="184"/>
      <c r="BQ79" s="24"/>
      <c r="BR79" s="24"/>
      <c r="BS79" s="24"/>
      <c r="BT79" s="24"/>
      <c r="BU79" s="24"/>
      <c r="BV79" s="24"/>
      <c r="BW79" s="2"/>
    </row>
    <row r="80" spans="13:75">
      <c r="M80" s="520"/>
      <c r="N80" s="520"/>
      <c r="O80" s="520"/>
      <c r="P80" s="184"/>
      <c r="Q80" s="24"/>
      <c r="R80" s="24"/>
      <c r="S80" s="24"/>
      <c r="T80" s="24"/>
      <c r="U80" s="24"/>
      <c r="V80" s="24"/>
      <c r="AM80" s="520"/>
      <c r="AN80" s="520"/>
      <c r="AO80" s="520"/>
      <c r="AP80" s="184"/>
      <c r="AQ80" s="24"/>
      <c r="AR80" s="24"/>
      <c r="AS80" s="24"/>
      <c r="AT80" s="24"/>
      <c r="AU80" s="24"/>
      <c r="AV80" s="24"/>
      <c r="BM80" s="520"/>
      <c r="BN80" s="520"/>
      <c r="BO80" s="520"/>
      <c r="BP80" s="184"/>
      <c r="BQ80" s="24"/>
      <c r="BR80" s="24"/>
      <c r="BS80" s="24"/>
      <c r="BT80" s="24"/>
      <c r="BU80" s="24"/>
      <c r="BV80" s="24"/>
      <c r="BW80" s="2"/>
    </row>
    <row r="81" spans="13:75">
      <c r="M81" s="520"/>
      <c r="N81" s="520"/>
      <c r="O81" s="520"/>
      <c r="P81" s="184"/>
      <c r="Q81" s="24"/>
      <c r="R81" s="24"/>
      <c r="S81" s="24"/>
      <c r="T81" s="24"/>
      <c r="U81" s="24"/>
      <c r="V81" s="24"/>
      <c r="AM81" s="520"/>
      <c r="AN81" s="520"/>
      <c r="AO81" s="520"/>
      <c r="AP81" s="184"/>
      <c r="AQ81" s="24"/>
      <c r="AR81" s="24"/>
      <c r="AS81" s="24"/>
      <c r="AT81" s="24"/>
      <c r="AU81" s="24"/>
      <c r="AV81" s="24"/>
      <c r="BM81" s="520"/>
      <c r="BN81" s="520"/>
      <c r="BO81" s="520"/>
      <c r="BP81" s="184"/>
      <c r="BQ81" s="24"/>
      <c r="BR81" s="24"/>
      <c r="BS81" s="24"/>
      <c r="BT81" s="24"/>
      <c r="BU81" s="24"/>
      <c r="BV81" s="24"/>
      <c r="BW81" s="2"/>
    </row>
    <row r="82" spans="13:75">
      <c r="M82" s="520"/>
      <c r="N82" s="520"/>
      <c r="O82" s="520"/>
      <c r="P82" s="184"/>
      <c r="Q82" s="24"/>
      <c r="R82" s="24"/>
      <c r="S82" s="24"/>
      <c r="T82" s="24"/>
      <c r="U82" s="24"/>
      <c r="V82" s="24"/>
      <c r="AM82" s="520"/>
      <c r="AN82" s="520"/>
      <c r="AO82" s="520"/>
      <c r="AP82" s="184"/>
      <c r="AQ82" s="24"/>
      <c r="AR82" s="24"/>
      <c r="AS82" s="24"/>
      <c r="AT82" s="24"/>
      <c r="AU82" s="24"/>
      <c r="AV82" s="24"/>
      <c r="BM82" s="520"/>
      <c r="BN82" s="520"/>
      <c r="BO82" s="520"/>
      <c r="BP82" s="184"/>
      <c r="BQ82" s="24"/>
      <c r="BR82" s="24"/>
      <c r="BS82" s="24"/>
      <c r="BT82" s="24"/>
      <c r="BU82" s="24"/>
      <c r="BV82" s="24"/>
      <c r="BW82" s="2"/>
    </row>
    <row r="83" spans="13:75">
      <c r="M83" s="520"/>
      <c r="N83" s="520"/>
      <c r="O83" s="520"/>
      <c r="P83" s="184"/>
      <c r="Q83" s="24"/>
      <c r="R83" s="24"/>
      <c r="S83" s="24"/>
      <c r="T83" s="24"/>
      <c r="U83" s="24"/>
      <c r="V83" s="24"/>
      <c r="AM83" s="520"/>
      <c r="AN83" s="520"/>
      <c r="AO83" s="520"/>
      <c r="AP83" s="184"/>
      <c r="AQ83" s="24"/>
      <c r="AR83" s="24"/>
      <c r="AS83" s="24"/>
      <c r="AT83" s="24"/>
      <c r="AU83" s="24"/>
      <c r="AV83" s="24"/>
      <c r="BM83" s="520"/>
      <c r="BN83" s="520"/>
      <c r="BO83" s="520"/>
      <c r="BP83" s="184"/>
      <c r="BQ83" s="24"/>
      <c r="BR83" s="24"/>
      <c r="BS83" s="24"/>
      <c r="BT83" s="24"/>
      <c r="BU83" s="24"/>
      <c r="BV83" s="24"/>
      <c r="BW83" s="2"/>
    </row>
    <row r="84" spans="13:75">
      <c r="M84" s="520"/>
      <c r="N84" s="520"/>
      <c r="O84" s="520"/>
      <c r="P84" s="184"/>
      <c r="Q84" s="24"/>
      <c r="R84" s="24"/>
      <c r="S84" s="24"/>
      <c r="T84" s="24"/>
      <c r="U84" s="24"/>
      <c r="V84" s="24"/>
      <c r="AM84" s="520"/>
      <c r="AN84" s="520"/>
      <c r="AO84" s="520"/>
      <c r="AP84" s="184"/>
      <c r="AQ84" s="24"/>
      <c r="AR84" s="24"/>
      <c r="AS84" s="24"/>
      <c r="AT84" s="24"/>
      <c r="AU84" s="24"/>
      <c r="AV84" s="24"/>
      <c r="BM84" s="520"/>
      <c r="BN84" s="520"/>
      <c r="BO84" s="520"/>
      <c r="BP84" s="184"/>
      <c r="BQ84" s="24"/>
      <c r="BR84" s="24"/>
      <c r="BS84" s="24"/>
      <c r="BT84" s="24"/>
      <c r="BU84" s="24"/>
      <c r="BV84" s="24"/>
      <c r="BW84" s="2"/>
    </row>
    <row r="85" spans="13:75">
      <c r="M85" s="520"/>
      <c r="N85" s="520"/>
      <c r="O85" s="520"/>
      <c r="P85" s="184"/>
      <c r="Q85" s="24"/>
      <c r="R85" s="24"/>
      <c r="S85" s="24"/>
      <c r="T85" s="24"/>
      <c r="U85" s="24"/>
      <c r="V85" s="24"/>
      <c r="AM85" s="520"/>
      <c r="AN85" s="520"/>
      <c r="AO85" s="520"/>
      <c r="AP85" s="184"/>
      <c r="AQ85" s="24"/>
      <c r="AR85" s="24"/>
      <c r="AS85" s="24"/>
      <c r="AT85" s="24"/>
      <c r="AU85" s="24"/>
      <c r="AV85" s="24"/>
      <c r="BM85" s="520"/>
      <c r="BN85" s="520"/>
      <c r="BO85" s="520"/>
      <c r="BP85" s="184"/>
      <c r="BQ85" s="24"/>
      <c r="BR85" s="24"/>
      <c r="BS85" s="24"/>
      <c r="BT85" s="24"/>
      <c r="BU85" s="24"/>
      <c r="BV85" s="24"/>
      <c r="BW85" s="2"/>
    </row>
    <row r="86" spans="13:75">
      <c r="M86" s="520"/>
      <c r="N86" s="520"/>
      <c r="O86" s="520"/>
      <c r="P86" s="184"/>
      <c r="Q86" s="24"/>
      <c r="R86" s="24"/>
      <c r="S86" s="24"/>
      <c r="T86" s="24"/>
      <c r="U86" s="24"/>
      <c r="V86" s="24"/>
      <c r="AM86" s="520"/>
      <c r="AN86" s="520"/>
      <c r="AO86" s="520"/>
      <c r="AP86" s="184"/>
      <c r="AQ86" s="24"/>
      <c r="AR86" s="24"/>
      <c r="AS86" s="24"/>
      <c r="AT86" s="24"/>
      <c r="AU86" s="24"/>
      <c r="AV86" s="24"/>
      <c r="BM86" s="520"/>
      <c r="BN86" s="520"/>
      <c r="BO86" s="520"/>
      <c r="BP86" s="184"/>
      <c r="BQ86" s="24"/>
      <c r="BR86" s="24"/>
      <c r="BS86" s="24"/>
      <c r="BT86" s="24"/>
      <c r="BU86" s="24"/>
      <c r="BV86" s="24"/>
      <c r="BW86" s="2"/>
    </row>
    <row r="87" spans="13:75">
      <c r="M87" s="520"/>
      <c r="N87" s="520"/>
      <c r="O87" s="520"/>
      <c r="P87" s="184"/>
      <c r="Q87" s="24"/>
      <c r="R87" s="24"/>
      <c r="S87" s="24"/>
      <c r="T87" s="24"/>
      <c r="U87" s="24"/>
      <c r="V87" s="24"/>
      <c r="AM87" s="520"/>
      <c r="AN87" s="520"/>
      <c r="AO87" s="520"/>
      <c r="AP87" s="184"/>
      <c r="AQ87" s="24"/>
      <c r="AR87" s="24"/>
      <c r="AS87" s="24"/>
      <c r="AT87" s="24"/>
      <c r="AU87" s="24"/>
      <c r="AV87" s="24"/>
      <c r="BM87" s="520"/>
      <c r="BN87" s="520"/>
      <c r="BO87" s="520"/>
      <c r="BP87" s="184"/>
      <c r="BQ87" s="24"/>
      <c r="BR87" s="24"/>
      <c r="BS87" s="24"/>
      <c r="BT87" s="24"/>
      <c r="BU87" s="24"/>
      <c r="BV87" s="24"/>
      <c r="BW87" s="2"/>
    </row>
    <row r="88" spans="13:75">
      <c r="M88" s="520"/>
      <c r="N88" s="520"/>
      <c r="O88" s="520"/>
      <c r="P88" s="184"/>
      <c r="Q88" s="24"/>
      <c r="R88" s="24"/>
      <c r="S88" s="24"/>
      <c r="T88" s="24"/>
      <c r="U88" s="24"/>
      <c r="V88" s="24"/>
      <c r="AM88" s="520"/>
      <c r="AN88" s="520"/>
      <c r="AO88" s="520"/>
      <c r="AP88" s="184"/>
      <c r="AQ88" s="24"/>
      <c r="AR88" s="24"/>
      <c r="AS88" s="24"/>
      <c r="AT88" s="24"/>
      <c r="AU88" s="24"/>
      <c r="AV88" s="24"/>
      <c r="BM88" s="520"/>
      <c r="BN88" s="520"/>
      <c r="BO88" s="520"/>
      <c r="BP88" s="184"/>
      <c r="BQ88" s="24"/>
      <c r="BR88" s="24"/>
      <c r="BS88" s="24"/>
      <c r="BT88" s="24"/>
      <c r="BU88" s="24"/>
      <c r="BV88" s="24"/>
      <c r="BW88" s="2"/>
    </row>
    <row r="89" spans="13:75">
      <c r="M89" s="520"/>
      <c r="N89" s="520"/>
      <c r="O89" s="520"/>
      <c r="P89" s="184"/>
      <c r="Q89" s="24"/>
      <c r="R89" s="24"/>
      <c r="S89" s="24"/>
      <c r="T89" s="24"/>
      <c r="U89" s="24"/>
      <c r="V89" s="24"/>
      <c r="AM89" s="520"/>
      <c r="AN89" s="520"/>
      <c r="AO89" s="520"/>
      <c r="AP89" s="184"/>
      <c r="AQ89" s="24"/>
      <c r="AR89" s="24"/>
      <c r="AS89" s="24"/>
      <c r="AT89" s="24"/>
      <c r="AU89" s="24"/>
      <c r="AV89" s="24"/>
      <c r="BM89" s="520"/>
      <c r="BN89" s="520"/>
      <c r="BO89" s="520"/>
      <c r="BP89" s="184"/>
      <c r="BQ89" s="24"/>
      <c r="BR89" s="24"/>
      <c r="BS89" s="24"/>
      <c r="BT89" s="24"/>
      <c r="BU89" s="24"/>
      <c r="BV89" s="24"/>
      <c r="BW89" s="2"/>
    </row>
    <row r="90" spans="13:75">
      <c r="M90" s="520"/>
      <c r="N90" s="520"/>
      <c r="O90" s="520"/>
      <c r="P90" s="184"/>
      <c r="Q90" s="24"/>
      <c r="R90" s="24"/>
      <c r="S90" s="24"/>
      <c r="T90" s="24"/>
      <c r="U90" s="24"/>
      <c r="V90" s="24"/>
      <c r="AM90" s="520"/>
      <c r="AN90" s="520"/>
      <c r="AO90" s="520"/>
      <c r="AP90" s="184"/>
      <c r="AQ90" s="24"/>
      <c r="AR90" s="24"/>
      <c r="AS90" s="24"/>
      <c r="AT90" s="24"/>
      <c r="AU90" s="24"/>
      <c r="AV90" s="24"/>
      <c r="BM90" s="520"/>
      <c r="BN90" s="520"/>
      <c r="BO90" s="520"/>
      <c r="BP90" s="184"/>
      <c r="BQ90" s="24"/>
      <c r="BR90" s="24"/>
      <c r="BS90" s="24"/>
      <c r="BT90" s="24"/>
      <c r="BU90" s="24"/>
      <c r="BV90" s="24"/>
      <c r="BW90" s="2"/>
    </row>
    <row r="91" spans="13:75">
      <c r="M91" s="520"/>
      <c r="N91" s="520"/>
      <c r="O91" s="520"/>
      <c r="P91" s="184"/>
      <c r="Q91" s="24"/>
      <c r="R91" s="24"/>
      <c r="S91" s="24"/>
      <c r="T91" s="24"/>
      <c r="U91" s="24"/>
      <c r="V91" s="24"/>
      <c r="AM91" s="520"/>
      <c r="AN91" s="520"/>
      <c r="AO91" s="520"/>
      <c r="AP91" s="184"/>
      <c r="AQ91" s="24"/>
      <c r="AR91" s="24"/>
      <c r="AS91" s="24"/>
      <c r="AT91" s="24"/>
      <c r="AU91" s="24"/>
      <c r="AV91" s="24"/>
      <c r="BM91" s="520"/>
      <c r="BN91" s="520"/>
      <c r="BO91" s="520"/>
      <c r="BP91" s="184"/>
      <c r="BQ91" s="24"/>
      <c r="BR91" s="24"/>
      <c r="BS91" s="24"/>
      <c r="BT91" s="24"/>
      <c r="BU91" s="24"/>
      <c r="BV91" s="24"/>
      <c r="BW91" s="2"/>
    </row>
    <row r="92" spans="13:75">
      <c r="M92" s="520"/>
      <c r="N92" s="520"/>
      <c r="O92" s="520"/>
      <c r="P92" s="184"/>
      <c r="Q92" s="24"/>
      <c r="R92" s="24"/>
      <c r="S92" s="24"/>
      <c r="T92" s="24"/>
      <c r="U92" s="24"/>
      <c r="V92" s="24"/>
      <c r="AM92" s="520"/>
      <c r="AN92" s="520"/>
      <c r="AO92" s="520"/>
      <c r="AP92" s="184"/>
      <c r="AQ92" s="24"/>
      <c r="AR92" s="24"/>
      <c r="AS92" s="24"/>
      <c r="AT92" s="24"/>
      <c r="AU92" s="24"/>
      <c r="AV92" s="24"/>
      <c r="BM92" s="520"/>
      <c r="BN92" s="520"/>
      <c r="BO92" s="520"/>
      <c r="BP92" s="184"/>
      <c r="BQ92" s="24"/>
      <c r="BR92" s="24"/>
      <c r="BS92" s="24"/>
      <c r="BT92" s="24"/>
      <c r="BU92" s="24"/>
      <c r="BV92" s="24"/>
      <c r="BW92" s="2"/>
    </row>
    <row r="93" spans="13:75">
      <c r="M93" s="520"/>
      <c r="N93" s="520"/>
      <c r="O93" s="520"/>
      <c r="P93" s="184"/>
      <c r="Q93" s="24"/>
      <c r="R93" s="24"/>
      <c r="S93" s="24"/>
      <c r="T93" s="24"/>
      <c r="U93" s="24"/>
      <c r="V93" s="24"/>
      <c r="AM93" s="520"/>
      <c r="AN93" s="520"/>
      <c r="AO93" s="520"/>
      <c r="AP93" s="184"/>
      <c r="AQ93" s="24"/>
      <c r="AR93" s="24"/>
      <c r="AS93" s="24"/>
      <c r="AT93" s="24"/>
      <c r="AU93" s="24"/>
      <c r="AV93" s="24"/>
      <c r="BM93" s="520"/>
      <c r="BN93" s="520"/>
      <c r="BO93" s="520"/>
      <c r="BP93" s="184"/>
      <c r="BQ93" s="24"/>
      <c r="BR93" s="24"/>
      <c r="BS93" s="24"/>
      <c r="BT93" s="24"/>
      <c r="BU93" s="24"/>
      <c r="BV93" s="24"/>
      <c r="BW93" s="2"/>
    </row>
    <row r="94" spans="13:75">
      <c r="M94" s="520"/>
      <c r="N94" s="520"/>
      <c r="O94" s="520"/>
      <c r="P94" s="184"/>
      <c r="Q94" s="24"/>
      <c r="R94" s="24"/>
      <c r="S94" s="24"/>
      <c r="T94" s="24"/>
      <c r="U94" s="24"/>
      <c r="V94" s="24"/>
      <c r="AM94" s="520"/>
      <c r="AN94" s="520"/>
      <c r="AO94" s="520"/>
      <c r="AP94" s="184"/>
      <c r="AQ94" s="24"/>
      <c r="AR94" s="24"/>
      <c r="AS94" s="24"/>
      <c r="AT94" s="24"/>
      <c r="AU94" s="24"/>
      <c r="AV94" s="24"/>
      <c r="BM94" s="520"/>
      <c r="BN94" s="520"/>
      <c r="BO94" s="520"/>
      <c r="BP94" s="184"/>
      <c r="BQ94" s="24"/>
      <c r="BR94" s="24"/>
      <c r="BS94" s="24"/>
      <c r="BT94" s="24"/>
      <c r="BU94" s="24"/>
      <c r="BV94" s="24"/>
      <c r="BW94" s="2"/>
    </row>
    <row r="95" spans="13:75">
      <c r="M95" s="520"/>
      <c r="N95" s="520"/>
      <c r="O95" s="520"/>
      <c r="P95" s="184"/>
      <c r="Q95" s="24"/>
      <c r="R95" s="24"/>
      <c r="S95" s="24"/>
      <c r="T95" s="24"/>
      <c r="U95" s="24"/>
      <c r="V95" s="24"/>
      <c r="AM95" s="520"/>
      <c r="AN95" s="520"/>
      <c r="AO95" s="520"/>
      <c r="AP95" s="184"/>
      <c r="AQ95" s="24"/>
      <c r="AR95" s="24"/>
      <c r="AS95" s="24"/>
      <c r="AT95" s="24"/>
      <c r="AU95" s="24"/>
      <c r="AV95" s="24"/>
      <c r="BM95" s="520"/>
      <c r="BN95" s="520"/>
      <c r="BO95" s="520"/>
      <c r="BP95" s="184"/>
      <c r="BQ95" s="24"/>
      <c r="BR95" s="24"/>
      <c r="BS95" s="24"/>
      <c r="BT95" s="24"/>
      <c r="BU95" s="24"/>
      <c r="BV95" s="24"/>
      <c r="BW95" s="2"/>
    </row>
    <row r="96" spans="13:75">
      <c r="M96" s="2"/>
      <c r="N96" s="2"/>
      <c r="O96" s="1"/>
      <c r="P96" s="2"/>
      <c r="Q96" s="2"/>
      <c r="R96" s="2"/>
      <c r="S96" s="2"/>
      <c r="T96" s="2"/>
      <c r="U96" s="2"/>
      <c r="V96" s="2"/>
      <c r="W96" s="2"/>
      <c r="X96" s="2"/>
      <c r="Y96" s="2"/>
      <c r="Z96" s="2"/>
      <c r="AM96" s="2"/>
      <c r="AN96" s="2"/>
      <c r="AO96" s="1"/>
      <c r="AP96" s="2"/>
      <c r="AQ96" s="2"/>
      <c r="AR96" s="2"/>
      <c r="AS96" s="2"/>
      <c r="AT96" s="2"/>
      <c r="AU96" s="2"/>
      <c r="AV96" s="2"/>
      <c r="BM96" s="2"/>
      <c r="BN96" s="2"/>
      <c r="BO96" s="1"/>
      <c r="BP96" s="2"/>
      <c r="BQ96" s="2"/>
      <c r="BR96" s="2"/>
      <c r="BS96" s="2"/>
      <c r="BT96" s="2"/>
      <c r="BU96" s="2"/>
      <c r="BV96" s="2"/>
      <c r="BW96" s="2"/>
    </row>
    <row r="97" spans="13:75">
      <c r="M97" s="2"/>
      <c r="N97" s="2"/>
      <c r="O97" s="1"/>
      <c r="P97" s="2"/>
      <c r="Q97" s="2"/>
      <c r="R97" s="2"/>
      <c r="S97" s="2"/>
      <c r="T97" s="2"/>
      <c r="U97" s="2"/>
      <c r="V97" s="2"/>
      <c r="W97" s="2"/>
      <c r="X97" s="2"/>
      <c r="Y97" s="2"/>
      <c r="Z97" s="2"/>
      <c r="AM97" s="2"/>
      <c r="AN97" s="2"/>
      <c r="AO97" s="1"/>
      <c r="AP97" s="2"/>
      <c r="AQ97" s="2"/>
      <c r="AR97" s="2"/>
      <c r="AS97" s="2"/>
      <c r="AT97" s="2"/>
      <c r="AU97" s="2"/>
      <c r="AV97" s="2"/>
      <c r="BM97" s="2"/>
      <c r="BN97" s="2"/>
      <c r="BO97" s="1"/>
      <c r="BP97" s="2"/>
      <c r="BQ97" s="2"/>
      <c r="BR97" s="2"/>
      <c r="BS97" s="2"/>
      <c r="BT97" s="2"/>
      <c r="BU97" s="2"/>
      <c r="BV97" s="2"/>
      <c r="BW97" s="2"/>
    </row>
    <row r="98" spans="13:75">
      <c r="M98" s="2"/>
      <c r="N98" s="2"/>
      <c r="O98" s="1"/>
      <c r="P98" s="2"/>
      <c r="Q98" s="2"/>
      <c r="R98" s="2"/>
      <c r="S98" s="2"/>
      <c r="T98" s="2"/>
      <c r="U98" s="2"/>
      <c r="V98" s="2"/>
      <c r="W98" s="2"/>
      <c r="X98" s="2"/>
      <c r="Y98" s="2"/>
      <c r="Z98" s="2"/>
      <c r="AM98" s="2"/>
      <c r="AN98" s="2"/>
      <c r="AO98" s="1"/>
      <c r="AP98" s="2"/>
      <c r="AQ98" s="2"/>
      <c r="AR98" s="2"/>
      <c r="AS98" s="2"/>
      <c r="AT98" s="2"/>
      <c r="AU98" s="2"/>
      <c r="AV98" s="2"/>
      <c r="BM98" s="2"/>
      <c r="BN98" s="2"/>
      <c r="BO98" s="1"/>
      <c r="BP98" s="2"/>
      <c r="BQ98" s="2"/>
      <c r="BR98" s="2"/>
      <c r="BS98" s="2"/>
      <c r="BT98" s="2"/>
      <c r="BU98" s="2"/>
      <c r="BV98" s="2"/>
      <c r="BW98" s="2"/>
    </row>
    <row r="99" spans="13:75">
      <c r="M99" s="2"/>
      <c r="N99" s="2"/>
      <c r="O99" s="1"/>
      <c r="P99" s="2"/>
      <c r="Q99" s="2"/>
      <c r="R99" s="2"/>
      <c r="S99" s="2"/>
      <c r="T99" s="2"/>
      <c r="U99" s="2"/>
      <c r="V99" s="2"/>
      <c r="W99" s="2"/>
      <c r="X99" s="2"/>
      <c r="Y99" s="2"/>
      <c r="Z99" s="2"/>
      <c r="AM99" s="2"/>
      <c r="AN99" s="2"/>
      <c r="AO99" s="1"/>
      <c r="AP99" s="2"/>
      <c r="AQ99" s="2"/>
      <c r="AR99" s="2"/>
      <c r="AS99" s="2"/>
      <c r="AT99" s="2"/>
      <c r="AU99" s="2"/>
      <c r="AV99" s="2"/>
      <c r="BM99" s="2"/>
      <c r="BN99" s="2"/>
      <c r="BO99" s="1"/>
      <c r="BP99" s="2"/>
      <c r="BQ99" s="2"/>
      <c r="BR99" s="2"/>
      <c r="BS99" s="2"/>
      <c r="BT99" s="2"/>
      <c r="BU99" s="2"/>
      <c r="BV99" s="2"/>
      <c r="BW99" s="2"/>
    </row>
    <row r="100" spans="13:75">
      <c r="M100" s="2"/>
      <c r="N100" s="2"/>
      <c r="O100" s="1"/>
      <c r="P100" s="2"/>
      <c r="Q100" s="2"/>
      <c r="R100" s="2"/>
      <c r="S100" s="2"/>
      <c r="T100" s="2"/>
      <c r="U100" s="2"/>
      <c r="V100" s="2"/>
      <c r="W100" s="2"/>
      <c r="X100" s="2"/>
      <c r="Y100" s="2"/>
      <c r="Z100" s="2"/>
      <c r="AM100" s="2"/>
      <c r="AN100" s="2"/>
      <c r="AO100" s="1"/>
      <c r="AP100" s="2"/>
      <c r="AQ100" s="2"/>
      <c r="AR100" s="2"/>
      <c r="AS100" s="2"/>
      <c r="AT100" s="2"/>
      <c r="AU100" s="2"/>
      <c r="AV100" s="2"/>
      <c r="BM100" s="2"/>
      <c r="BN100" s="2"/>
      <c r="BO100" s="1"/>
      <c r="BP100" s="2"/>
      <c r="BQ100" s="2"/>
      <c r="BR100" s="2"/>
      <c r="BS100" s="2"/>
      <c r="BT100" s="2"/>
      <c r="BU100" s="2"/>
      <c r="BV100" s="2"/>
      <c r="BW100" s="2"/>
    </row>
    <row r="101" spans="13:75">
      <c r="M101" s="2"/>
      <c r="N101" s="2"/>
      <c r="O101" s="1"/>
      <c r="P101" s="2"/>
      <c r="Q101" s="2"/>
      <c r="R101" s="2"/>
      <c r="S101" s="2"/>
      <c r="T101" s="2"/>
      <c r="U101" s="2"/>
      <c r="V101" s="2"/>
      <c r="W101" s="2"/>
      <c r="X101" s="2"/>
      <c r="Y101" s="2"/>
      <c r="Z101" s="2"/>
      <c r="AM101" s="2"/>
      <c r="AN101" s="2"/>
      <c r="AO101" s="1"/>
      <c r="AP101" s="2"/>
      <c r="AQ101" s="2"/>
      <c r="AR101" s="2"/>
      <c r="AS101" s="2"/>
      <c r="AT101" s="2"/>
      <c r="AU101" s="2"/>
      <c r="AV101" s="2"/>
      <c r="BM101" s="2"/>
      <c r="BN101" s="2"/>
      <c r="BO101" s="1"/>
      <c r="BP101" s="2"/>
      <c r="BQ101" s="2"/>
      <c r="BR101" s="2"/>
      <c r="BS101" s="2"/>
      <c r="BT101" s="2"/>
      <c r="BU101" s="2"/>
      <c r="BV101" s="2"/>
      <c r="BW101" s="2"/>
    </row>
    <row r="102" spans="13:75">
      <c r="M102" s="2"/>
      <c r="N102" s="2"/>
      <c r="O102" s="1"/>
      <c r="P102" s="2"/>
      <c r="Q102" s="2"/>
      <c r="R102" s="2"/>
      <c r="S102" s="2"/>
      <c r="T102" s="2"/>
      <c r="U102" s="2"/>
      <c r="V102" s="2"/>
      <c r="W102" s="2"/>
      <c r="X102" s="2"/>
      <c r="Y102" s="2"/>
      <c r="Z102" s="2"/>
      <c r="AM102" s="2"/>
      <c r="AN102" s="2"/>
      <c r="AO102" s="1"/>
      <c r="AP102" s="2"/>
      <c r="AQ102" s="2"/>
      <c r="AR102" s="2"/>
      <c r="AS102" s="2"/>
      <c r="AT102" s="2"/>
      <c r="AU102" s="2"/>
      <c r="AV102" s="2"/>
      <c r="BM102" s="2"/>
      <c r="BN102" s="2"/>
      <c r="BO102" s="1"/>
      <c r="BP102" s="2"/>
      <c r="BQ102" s="2"/>
      <c r="BR102" s="2"/>
      <c r="BS102" s="2"/>
      <c r="BT102" s="2"/>
      <c r="BU102" s="2"/>
      <c r="BV102" s="2"/>
      <c r="BW102" s="2"/>
    </row>
    <row r="103" spans="13:75">
      <c r="O103"/>
      <c r="P103" s="1"/>
      <c r="Q103" s="1"/>
      <c r="R103" s="1"/>
      <c r="S103" s="1"/>
      <c r="T103" s="1"/>
      <c r="U103" s="176">
        <f>IFERROR(+COUNTIF(U106:U200,"SI")/(COUNTIF(U106:U200,"SI")+COUNTIF(U106:U200,"Non")),0)</f>
        <v>1</v>
      </c>
      <c r="V103" s="176">
        <f>IFERROR(+COUNTIF(V106:V200,"SI")/(COUNTIF(V106:V200,"SI")+COUNTIF(V106:V200,"Non")),0)</f>
        <v>1</v>
      </c>
      <c r="AC103" s="185"/>
      <c r="AO103"/>
      <c r="AP103" s="1"/>
      <c r="AQ103" s="1"/>
      <c r="AR103" s="1"/>
      <c r="AS103" s="1"/>
      <c r="AT103" s="1"/>
      <c r="AU103" s="176">
        <f>IFERROR(+COUNTIF(AU106:AU200,"SI")/(COUNTIF(AU106:AU200,"SI")+COUNTIF(AU106:AU200,"Non")),0)</f>
        <v>0</v>
      </c>
      <c r="AV103" s="176">
        <f>IFERROR(+COUNTIF(AV106:AV200,"SI")/(COUNTIF(AV106:AV200,"SI")+COUNTIF(AV106:AV200,"Non")),0)</f>
        <v>0</v>
      </c>
      <c r="BO103"/>
      <c r="BP103" s="1"/>
      <c r="BQ103" s="1"/>
      <c r="BR103" s="1"/>
      <c r="BS103" s="1"/>
      <c r="BT103" s="1"/>
      <c r="BU103" s="176">
        <f>IFERROR(+COUNTIF(BU106:BU200,"SI")/(COUNTIF(BU106:BU200,"SI")+COUNTIF(BU106:BU200,"Non")),0)</f>
        <v>0</v>
      </c>
      <c r="BV103" s="176">
        <f>IFERROR(+COUNTIF(BV106:BV200,"SI")/(COUNTIF(BV106:BV200,"SI")+COUNTIF(BV106:BV200,"Non")),0)</f>
        <v>0</v>
      </c>
    </row>
    <row r="104" spans="13:75" ht="15" customHeight="1">
      <c r="M104" s="597" t="s">
        <v>162</v>
      </c>
      <c r="N104" s="598"/>
      <c r="O104" s="599"/>
      <c r="P104" s="614" t="s">
        <v>433</v>
      </c>
      <c r="Q104" s="603" t="s">
        <v>94</v>
      </c>
      <c r="R104" s="605" t="s">
        <v>261</v>
      </c>
      <c r="S104" s="609" t="s">
        <v>257</v>
      </c>
      <c r="T104" s="609" t="s">
        <v>258</v>
      </c>
      <c r="U104" s="603" t="s">
        <v>259</v>
      </c>
      <c r="V104" s="605" t="s">
        <v>260</v>
      </c>
      <c r="AM104" s="597" t="s">
        <v>162</v>
      </c>
      <c r="AN104" s="598"/>
      <c r="AO104" s="599"/>
      <c r="AP104" s="614" t="s">
        <v>433</v>
      </c>
      <c r="AQ104" s="603" t="s">
        <v>94</v>
      </c>
      <c r="AR104" s="605" t="s">
        <v>261</v>
      </c>
      <c r="AS104" s="609" t="s">
        <v>257</v>
      </c>
      <c r="AT104" s="609" t="s">
        <v>258</v>
      </c>
      <c r="AU104" s="603" t="s">
        <v>259</v>
      </c>
      <c r="AV104" s="605" t="s">
        <v>260</v>
      </c>
      <c r="BM104" s="597" t="s">
        <v>162</v>
      </c>
      <c r="BN104" s="598"/>
      <c r="BO104" s="599"/>
      <c r="BP104" s="614" t="s">
        <v>433</v>
      </c>
      <c r="BQ104" s="603" t="s">
        <v>94</v>
      </c>
      <c r="BR104" s="605" t="s">
        <v>261</v>
      </c>
      <c r="BS104" s="609" t="s">
        <v>257</v>
      </c>
      <c r="BT104" s="609" t="s">
        <v>258</v>
      </c>
      <c r="BU104" s="603" t="s">
        <v>259</v>
      </c>
      <c r="BV104" s="605" t="s">
        <v>260</v>
      </c>
    </row>
    <row r="105" spans="13:75">
      <c r="M105" s="600"/>
      <c r="N105" s="601"/>
      <c r="O105" s="602"/>
      <c r="P105" s="604"/>
      <c r="Q105" s="604"/>
      <c r="R105" s="606"/>
      <c r="S105" s="610"/>
      <c r="T105" s="610"/>
      <c r="U105" s="604"/>
      <c r="V105" s="606"/>
      <c r="AM105" s="600"/>
      <c r="AN105" s="601"/>
      <c r="AO105" s="602"/>
      <c r="AP105" s="604"/>
      <c r="AQ105" s="604"/>
      <c r="AR105" s="606"/>
      <c r="AS105" s="610"/>
      <c r="AT105" s="610"/>
      <c r="AU105" s="604"/>
      <c r="AV105" s="606"/>
      <c r="BM105" s="600"/>
      <c r="BN105" s="601"/>
      <c r="BO105" s="602"/>
      <c r="BP105" s="604"/>
      <c r="BQ105" s="604"/>
      <c r="BR105" s="606"/>
      <c r="BS105" s="610"/>
      <c r="BT105" s="610"/>
      <c r="BU105" s="604"/>
      <c r="BV105" s="606"/>
    </row>
    <row r="106" spans="13:75">
      <c r="M106" s="615" t="s">
        <v>434</v>
      </c>
      <c r="N106" s="525">
        <v>27698</v>
      </c>
      <c r="O106" s="525" t="s">
        <v>435</v>
      </c>
      <c r="P106" s="525" t="s">
        <v>391</v>
      </c>
      <c r="Q106" s="526">
        <v>1</v>
      </c>
      <c r="R106" s="526">
        <v>0.5</v>
      </c>
      <c r="S106" s="177"/>
      <c r="T106" s="177"/>
      <c r="U106" s="178" t="str">
        <f>+IF(Q106=0,"----",IF(Q106&gt;=S106,"SI","NON"))</f>
        <v>SI</v>
      </c>
      <c r="V106" s="179" t="str">
        <f>+IF(R106=0,"----",IF(R106&gt;=T106,"SI","NON"))</f>
        <v>SI</v>
      </c>
      <c r="AM106" s="615" t="s">
        <v>434</v>
      </c>
      <c r="AN106" s="525">
        <v>27698</v>
      </c>
      <c r="AO106" s="525" t="s">
        <v>435</v>
      </c>
      <c r="AP106" s="525"/>
      <c r="AQ106" s="526"/>
      <c r="AR106" s="526"/>
      <c r="AS106" s="177"/>
      <c r="AT106" s="177"/>
      <c r="AU106" s="178" t="str">
        <f>+IF(AQ106=0,"----",IF(AQ106&gt;=AS106,"SI","NON"))</f>
        <v>----</v>
      </c>
      <c r="AV106" s="179" t="str">
        <f>+IF(AR106=0,"----",IF(AR106&gt;=AT106,"SI","NON"))</f>
        <v>----</v>
      </c>
      <c r="BM106" s="615" t="s">
        <v>434</v>
      </c>
      <c r="BN106" s="525">
        <v>27698</v>
      </c>
      <c r="BO106" s="525" t="s">
        <v>435</v>
      </c>
      <c r="BP106" s="525"/>
      <c r="BQ106" s="526"/>
      <c r="BR106" s="526"/>
      <c r="BS106" s="177"/>
      <c r="BT106" s="177"/>
      <c r="BU106" s="178" t="str">
        <f>+IF(BQ106=0,"----",IF(BQ106&gt;=BS106,"SI","NON"))</f>
        <v>----</v>
      </c>
      <c r="BV106" s="179" t="str">
        <f>+IF(BR106=0,"----",IF(BR106&gt;=BT106,"SI","NON"))</f>
        <v>----</v>
      </c>
      <c r="BW106" s="2"/>
    </row>
    <row r="107" spans="13:75">
      <c r="M107" s="615"/>
      <c r="N107" s="525">
        <v>27700</v>
      </c>
      <c r="O107" s="525" t="s">
        <v>436</v>
      </c>
      <c r="P107" s="525" t="s">
        <v>391</v>
      </c>
      <c r="Q107" s="526">
        <v>1</v>
      </c>
      <c r="R107" s="526">
        <v>0.5</v>
      </c>
      <c r="S107" s="177"/>
      <c r="T107" s="177"/>
      <c r="U107" s="178" t="str">
        <f t="shared" ref="U107:U114" si="8">+IF(Q107=0,"----",IF(Q107&gt;=S107,"SI","NON"))</f>
        <v>SI</v>
      </c>
      <c r="V107" s="179" t="str">
        <f t="shared" ref="V107:V114" si="9">+IF(R107=0,"----",IF(R107&gt;=T107,"SI","NON"))</f>
        <v>SI</v>
      </c>
      <c r="AM107" s="615"/>
      <c r="AN107" s="525">
        <v>27700</v>
      </c>
      <c r="AO107" s="525" t="s">
        <v>436</v>
      </c>
      <c r="AP107" s="525"/>
      <c r="AQ107" s="526"/>
      <c r="AR107" s="526"/>
      <c r="AS107" s="177"/>
      <c r="AT107" s="177"/>
      <c r="AU107" s="178" t="str">
        <f t="shared" ref="AU107:AU114" si="10">+IF(AQ107=0,"----",IF(AQ107&gt;=AS107,"SI","NON"))</f>
        <v>----</v>
      </c>
      <c r="AV107" s="179" t="str">
        <f t="shared" ref="AV107:AV114" si="11">+IF(AR107=0,"----",IF(AR107&gt;=AT107,"SI","NON"))</f>
        <v>----</v>
      </c>
      <c r="BM107" s="615"/>
      <c r="BN107" s="525">
        <v>27700</v>
      </c>
      <c r="BO107" s="525" t="s">
        <v>436</v>
      </c>
      <c r="BP107" s="525"/>
      <c r="BQ107" s="526"/>
      <c r="BR107" s="526"/>
      <c r="BS107" s="177"/>
      <c r="BT107" s="177"/>
      <c r="BU107" s="178" t="str">
        <f t="shared" ref="BU107:BU114" si="12">+IF(BQ107=0,"----",IF(BQ107&gt;=BS107,"SI","NON"))</f>
        <v>----</v>
      </c>
      <c r="BV107" s="179" t="str">
        <f t="shared" ref="BV107:BV114" si="13">+IF(BR107=0,"----",IF(BR107&gt;=BT107,"SI","NON"))</f>
        <v>----</v>
      </c>
      <c r="BW107" s="2"/>
    </row>
    <row r="108" spans="13:75" ht="25.5">
      <c r="M108" s="615"/>
      <c r="N108" s="525">
        <v>27701</v>
      </c>
      <c r="O108" s="525" t="s">
        <v>437</v>
      </c>
      <c r="P108" s="525" t="s">
        <v>391</v>
      </c>
      <c r="Q108" s="526">
        <v>1</v>
      </c>
      <c r="R108" s="526">
        <v>0.5</v>
      </c>
      <c r="S108" s="177"/>
      <c r="T108" s="177"/>
      <c r="U108" s="178" t="str">
        <f t="shared" si="8"/>
        <v>SI</v>
      </c>
      <c r="V108" s="179" t="str">
        <f t="shared" si="9"/>
        <v>SI</v>
      </c>
      <c r="AM108" s="615"/>
      <c r="AN108" s="525">
        <v>27701</v>
      </c>
      <c r="AO108" s="525" t="s">
        <v>437</v>
      </c>
      <c r="AP108" s="525"/>
      <c r="AQ108" s="526"/>
      <c r="AR108" s="526"/>
      <c r="AS108" s="177"/>
      <c r="AT108" s="177"/>
      <c r="AU108" s="178" t="str">
        <f t="shared" si="10"/>
        <v>----</v>
      </c>
      <c r="AV108" s="179" t="str">
        <f t="shared" si="11"/>
        <v>----</v>
      </c>
      <c r="BM108" s="615"/>
      <c r="BN108" s="525">
        <v>27701</v>
      </c>
      <c r="BO108" s="525" t="s">
        <v>437</v>
      </c>
      <c r="BP108" s="525"/>
      <c r="BQ108" s="526"/>
      <c r="BR108" s="526"/>
      <c r="BS108" s="177"/>
      <c r="BT108" s="177"/>
      <c r="BU108" s="178" t="str">
        <f t="shared" si="12"/>
        <v>----</v>
      </c>
      <c r="BV108" s="179" t="str">
        <f t="shared" si="13"/>
        <v>----</v>
      </c>
      <c r="BW108" s="2"/>
    </row>
    <row r="109" spans="13:75" ht="38.25">
      <c r="M109" s="615"/>
      <c r="N109" s="525">
        <v>27702</v>
      </c>
      <c r="O109" s="525" t="s">
        <v>438</v>
      </c>
      <c r="P109" s="525" t="s">
        <v>391</v>
      </c>
      <c r="Q109" s="526">
        <v>1</v>
      </c>
      <c r="R109" s="526">
        <v>0.5</v>
      </c>
      <c r="S109" s="177"/>
      <c r="T109" s="177"/>
      <c r="U109" s="178" t="str">
        <f t="shared" si="8"/>
        <v>SI</v>
      </c>
      <c r="V109" s="179" t="str">
        <f t="shared" si="9"/>
        <v>SI</v>
      </c>
      <c r="AM109" s="615"/>
      <c r="AN109" s="525">
        <v>27702</v>
      </c>
      <c r="AO109" s="525" t="s">
        <v>438</v>
      </c>
      <c r="AP109" s="525"/>
      <c r="AQ109" s="526"/>
      <c r="AR109" s="526"/>
      <c r="AS109" s="177"/>
      <c r="AT109" s="177"/>
      <c r="AU109" s="178" t="str">
        <f t="shared" si="10"/>
        <v>----</v>
      </c>
      <c r="AV109" s="179" t="str">
        <f t="shared" si="11"/>
        <v>----</v>
      </c>
      <c r="BM109" s="615"/>
      <c r="BN109" s="525">
        <v>27702</v>
      </c>
      <c r="BO109" s="525" t="s">
        <v>438</v>
      </c>
      <c r="BP109" s="525"/>
      <c r="BQ109" s="526"/>
      <c r="BR109" s="526"/>
      <c r="BS109" s="177"/>
      <c r="BT109" s="177"/>
      <c r="BU109" s="178" t="str">
        <f t="shared" si="12"/>
        <v>----</v>
      </c>
      <c r="BV109" s="179" t="str">
        <f t="shared" si="13"/>
        <v>----</v>
      </c>
      <c r="BW109" s="2"/>
    </row>
    <row r="110" spans="13:75" ht="25.5">
      <c r="M110" s="615"/>
      <c r="N110" s="525">
        <v>27704</v>
      </c>
      <c r="O110" s="525" t="s">
        <v>439</v>
      </c>
      <c r="P110" s="525" t="s">
        <v>391</v>
      </c>
      <c r="Q110" s="526">
        <v>1</v>
      </c>
      <c r="R110" s="526">
        <v>0.5</v>
      </c>
      <c r="S110" s="177"/>
      <c r="T110" s="177"/>
      <c r="U110" s="178" t="str">
        <f t="shared" si="8"/>
        <v>SI</v>
      </c>
      <c r="V110" s="179" t="str">
        <f t="shared" si="9"/>
        <v>SI</v>
      </c>
      <c r="AM110" s="615"/>
      <c r="AN110" s="525">
        <v>27704</v>
      </c>
      <c r="AO110" s="525" t="s">
        <v>439</v>
      </c>
      <c r="AP110" s="525"/>
      <c r="AQ110" s="526"/>
      <c r="AR110" s="526"/>
      <c r="AS110" s="177"/>
      <c r="AT110" s="177"/>
      <c r="AU110" s="178" t="str">
        <f t="shared" si="10"/>
        <v>----</v>
      </c>
      <c r="AV110" s="179" t="str">
        <f t="shared" si="11"/>
        <v>----</v>
      </c>
      <c r="BM110" s="615"/>
      <c r="BN110" s="525">
        <v>27704</v>
      </c>
      <c r="BO110" s="525" t="s">
        <v>439</v>
      </c>
      <c r="BP110" s="525"/>
      <c r="BQ110" s="526"/>
      <c r="BR110" s="526"/>
      <c r="BS110" s="177"/>
      <c r="BT110" s="177"/>
      <c r="BU110" s="178" t="str">
        <f t="shared" si="12"/>
        <v>----</v>
      </c>
      <c r="BV110" s="179" t="str">
        <f t="shared" si="13"/>
        <v>----</v>
      </c>
      <c r="BW110" s="2"/>
    </row>
    <row r="111" spans="13:75" ht="25.5">
      <c r="M111" s="615"/>
      <c r="N111" s="525">
        <v>27707</v>
      </c>
      <c r="O111" s="525" t="s">
        <v>440</v>
      </c>
      <c r="P111" s="525" t="s">
        <v>391</v>
      </c>
      <c r="Q111" s="526">
        <v>1</v>
      </c>
      <c r="R111" s="526">
        <v>1</v>
      </c>
      <c r="S111" s="177"/>
      <c r="T111" s="177"/>
      <c r="U111" s="178" t="str">
        <f t="shared" si="8"/>
        <v>SI</v>
      </c>
      <c r="V111" s="179" t="str">
        <f t="shared" si="9"/>
        <v>SI</v>
      </c>
      <c r="AM111" s="615"/>
      <c r="AN111" s="525">
        <v>27707</v>
      </c>
      <c r="AO111" s="525" t="s">
        <v>440</v>
      </c>
      <c r="AP111" s="525"/>
      <c r="AQ111" s="526"/>
      <c r="AR111" s="526"/>
      <c r="AS111" s="177"/>
      <c r="AT111" s="177"/>
      <c r="AU111" s="178" t="str">
        <f t="shared" si="10"/>
        <v>----</v>
      </c>
      <c r="AV111" s="179" t="str">
        <f t="shared" si="11"/>
        <v>----</v>
      </c>
      <c r="BM111" s="615"/>
      <c r="BN111" s="525">
        <v>27707</v>
      </c>
      <c r="BO111" s="525" t="s">
        <v>440</v>
      </c>
      <c r="BP111" s="525"/>
      <c r="BQ111" s="526"/>
      <c r="BR111" s="526"/>
      <c r="BS111" s="177"/>
      <c r="BT111" s="177"/>
      <c r="BU111" s="178" t="str">
        <f t="shared" si="12"/>
        <v>----</v>
      </c>
      <c r="BV111" s="179" t="str">
        <f t="shared" si="13"/>
        <v>----</v>
      </c>
      <c r="BW111" s="2"/>
    </row>
    <row r="112" spans="13:75">
      <c r="M112" s="615"/>
      <c r="N112" s="525">
        <v>27714</v>
      </c>
      <c r="O112" s="525" t="s">
        <v>441</v>
      </c>
      <c r="P112" s="525" t="s">
        <v>391</v>
      </c>
      <c r="Q112" s="526">
        <v>1</v>
      </c>
      <c r="R112" s="526">
        <v>0.5</v>
      </c>
      <c r="S112" s="177"/>
      <c r="T112" s="177"/>
      <c r="U112" s="178" t="str">
        <f t="shared" si="8"/>
        <v>SI</v>
      </c>
      <c r="V112" s="179" t="str">
        <f t="shared" si="9"/>
        <v>SI</v>
      </c>
      <c r="AM112" s="615"/>
      <c r="AN112" s="525">
        <v>27714</v>
      </c>
      <c r="AO112" s="525" t="s">
        <v>441</v>
      </c>
      <c r="AP112" s="525"/>
      <c r="AQ112" s="526"/>
      <c r="AR112" s="526"/>
      <c r="AS112" s="177"/>
      <c r="AT112" s="177"/>
      <c r="AU112" s="178" t="str">
        <f t="shared" si="10"/>
        <v>----</v>
      </c>
      <c r="AV112" s="179" t="str">
        <f t="shared" si="11"/>
        <v>----</v>
      </c>
      <c r="BM112" s="615"/>
      <c r="BN112" s="525">
        <v>27714</v>
      </c>
      <c r="BO112" s="525" t="s">
        <v>441</v>
      </c>
      <c r="BP112" s="525"/>
      <c r="BQ112" s="526"/>
      <c r="BR112" s="526"/>
      <c r="BS112" s="177"/>
      <c r="BT112" s="177"/>
      <c r="BU112" s="178" t="str">
        <f t="shared" si="12"/>
        <v>----</v>
      </c>
      <c r="BV112" s="179" t="str">
        <f t="shared" si="13"/>
        <v>----</v>
      </c>
      <c r="BW112" s="2"/>
    </row>
    <row r="113" spans="13:75">
      <c r="M113" s="615"/>
      <c r="N113" s="525">
        <v>27719</v>
      </c>
      <c r="O113" s="525" t="s">
        <v>442</v>
      </c>
      <c r="P113" s="525" t="s">
        <v>391</v>
      </c>
      <c r="Q113" s="526">
        <v>1</v>
      </c>
      <c r="R113" s="526">
        <v>1</v>
      </c>
      <c r="S113" s="177"/>
      <c r="T113" s="177"/>
      <c r="U113" s="178" t="str">
        <f t="shared" si="8"/>
        <v>SI</v>
      </c>
      <c r="V113" s="179" t="str">
        <f t="shared" si="9"/>
        <v>SI</v>
      </c>
      <c r="AM113" s="615"/>
      <c r="AN113" s="525">
        <v>27719</v>
      </c>
      <c r="AO113" s="525" t="s">
        <v>442</v>
      </c>
      <c r="AP113" s="525"/>
      <c r="AQ113" s="526"/>
      <c r="AR113" s="526"/>
      <c r="AS113" s="177"/>
      <c r="AT113" s="177"/>
      <c r="AU113" s="178" t="str">
        <f t="shared" si="10"/>
        <v>----</v>
      </c>
      <c r="AV113" s="179" t="str">
        <f t="shared" si="11"/>
        <v>----</v>
      </c>
      <c r="BM113" s="615"/>
      <c r="BN113" s="525">
        <v>27719</v>
      </c>
      <c r="BO113" s="525" t="s">
        <v>442</v>
      </c>
      <c r="BP113" s="525"/>
      <c r="BQ113" s="526"/>
      <c r="BR113" s="526"/>
      <c r="BS113" s="177"/>
      <c r="BT113" s="177"/>
      <c r="BU113" s="178" t="str">
        <f t="shared" si="12"/>
        <v>----</v>
      </c>
      <c r="BV113" s="179" t="str">
        <f t="shared" si="13"/>
        <v>----</v>
      </c>
      <c r="BW113" s="2"/>
    </row>
    <row r="114" spans="13:75">
      <c r="M114" s="615"/>
      <c r="N114" s="525">
        <v>27724</v>
      </c>
      <c r="O114" s="525" t="s">
        <v>443</v>
      </c>
      <c r="P114" s="525" t="s">
        <v>391</v>
      </c>
      <c r="Q114" s="526">
        <v>1</v>
      </c>
      <c r="R114" s="526">
        <v>0.5</v>
      </c>
      <c r="S114" s="177"/>
      <c r="T114" s="177"/>
      <c r="U114" s="178" t="str">
        <f t="shared" si="8"/>
        <v>SI</v>
      </c>
      <c r="V114" s="179" t="str">
        <f t="shared" si="9"/>
        <v>SI</v>
      </c>
      <c r="AM114" s="615"/>
      <c r="AN114" s="525">
        <v>27724</v>
      </c>
      <c r="AO114" s="525" t="s">
        <v>443</v>
      </c>
      <c r="AP114" s="525"/>
      <c r="AQ114" s="526"/>
      <c r="AR114" s="526"/>
      <c r="AS114" s="177"/>
      <c r="AT114" s="177"/>
      <c r="AU114" s="178" t="str">
        <f t="shared" si="10"/>
        <v>----</v>
      </c>
      <c r="AV114" s="179" t="str">
        <f t="shared" si="11"/>
        <v>----</v>
      </c>
      <c r="BM114" s="615"/>
      <c r="BN114" s="525">
        <v>27724</v>
      </c>
      <c r="BO114" s="525" t="s">
        <v>443</v>
      </c>
      <c r="BP114" s="525"/>
      <c r="BQ114" s="526"/>
      <c r="BR114" s="526"/>
      <c r="BS114" s="177"/>
      <c r="BT114" s="177"/>
      <c r="BU114" s="178" t="str">
        <f t="shared" si="12"/>
        <v>----</v>
      </c>
      <c r="BV114" s="179" t="str">
        <f t="shared" si="13"/>
        <v>----</v>
      </c>
      <c r="BW114" s="2"/>
    </row>
    <row r="115" spans="13:75">
      <c r="O115"/>
      <c r="AO115"/>
      <c r="BO115"/>
    </row>
    <row r="116" spans="13:75">
      <c r="O116"/>
      <c r="AO116"/>
      <c r="BO116"/>
    </row>
    <row r="117" spans="13:75">
      <c r="O117"/>
      <c r="AO117"/>
      <c r="BO117"/>
    </row>
    <row r="118" spans="13:75">
      <c r="O118"/>
      <c r="AO118"/>
      <c r="BO118"/>
    </row>
    <row r="119" spans="13:75">
      <c r="O119"/>
      <c r="AO119"/>
      <c r="BO119"/>
    </row>
    <row r="120" spans="13:75">
      <c r="O120"/>
      <c r="AO120"/>
      <c r="BO120"/>
    </row>
    <row r="121" spans="13:75">
      <c r="O121"/>
      <c r="AO121"/>
      <c r="BO121"/>
    </row>
    <row r="122" spans="13:75">
      <c r="O122"/>
      <c r="AO122"/>
      <c r="BO122"/>
    </row>
    <row r="123" spans="13:75">
      <c r="O123"/>
      <c r="AO123"/>
      <c r="BO123"/>
    </row>
    <row r="124" spans="13:75">
      <c r="O124"/>
      <c r="AO124"/>
      <c r="BO124"/>
    </row>
    <row r="125" spans="13:75">
      <c r="O125"/>
      <c r="AO125"/>
      <c r="BO125"/>
    </row>
    <row r="126" spans="13:75">
      <c r="O126"/>
      <c r="AO126"/>
      <c r="BO126"/>
    </row>
    <row r="127" spans="13:75">
      <c r="O127"/>
      <c r="AO127"/>
      <c r="BO127"/>
    </row>
    <row r="128" spans="13:75">
      <c r="O128"/>
      <c r="AO128"/>
      <c r="BO128"/>
    </row>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spans="13:75">
      <c r="O145"/>
      <c r="AO145"/>
      <c r="BO145"/>
    </row>
    <row r="146" spans="13:75">
      <c r="O146"/>
      <c r="AO146"/>
      <c r="BO146"/>
    </row>
    <row r="147" spans="13:75">
      <c r="O147"/>
      <c r="AO147"/>
      <c r="BO147"/>
    </row>
    <row r="148" spans="13:75">
      <c r="O148"/>
      <c r="AO148"/>
      <c r="BO148"/>
    </row>
    <row r="149" spans="13:75">
      <c r="O149"/>
      <c r="AO149"/>
      <c r="BO149"/>
    </row>
    <row r="150" spans="13:75">
      <c r="O150"/>
      <c r="AO150"/>
      <c r="BO150"/>
    </row>
    <row r="151" spans="13:75">
      <c r="M151" s="520"/>
      <c r="N151" s="520"/>
      <c r="O151" s="520"/>
      <c r="P151" s="184"/>
      <c r="Q151" s="24"/>
      <c r="R151" s="24"/>
      <c r="S151" s="24"/>
      <c r="T151" s="24"/>
      <c r="U151" s="24"/>
      <c r="V151" s="24"/>
      <c r="AM151" s="520"/>
      <c r="AN151" s="520"/>
      <c r="AO151" s="520"/>
      <c r="AP151" s="184"/>
      <c r="AQ151" s="24"/>
      <c r="AR151" s="24"/>
      <c r="AS151" s="24"/>
      <c r="AT151" s="24"/>
      <c r="AU151" s="24"/>
      <c r="AV151" s="24"/>
      <c r="BM151" s="520"/>
      <c r="BN151" s="520"/>
      <c r="BO151" s="520"/>
      <c r="BP151" s="184"/>
      <c r="BQ151" s="24"/>
      <c r="BR151" s="24"/>
      <c r="BS151" s="24"/>
      <c r="BT151" s="24"/>
      <c r="BU151" s="24"/>
      <c r="BV151" s="24"/>
      <c r="BW151" s="2"/>
    </row>
    <row r="152" spans="13:75">
      <c r="M152" s="520"/>
      <c r="N152" s="520"/>
      <c r="O152" s="520"/>
      <c r="P152" s="184"/>
      <c r="Q152" s="24"/>
      <c r="R152" s="24"/>
      <c r="S152" s="24"/>
      <c r="T152" s="24"/>
      <c r="U152" s="24"/>
      <c r="V152" s="24"/>
      <c r="AM152" s="520"/>
      <c r="AN152" s="520"/>
      <c r="AO152" s="520"/>
      <c r="AP152" s="184"/>
      <c r="AQ152" s="24"/>
      <c r="AR152" s="24"/>
      <c r="AS152" s="24"/>
      <c r="AT152" s="24"/>
      <c r="AU152" s="24"/>
      <c r="AV152" s="24"/>
      <c r="BM152" s="520"/>
      <c r="BN152" s="520"/>
      <c r="BO152" s="520"/>
      <c r="BP152" s="184"/>
      <c r="BQ152" s="24"/>
      <c r="BR152" s="24"/>
      <c r="BS152" s="24"/>
      <c r="BT152" s="24"/>
      <c r="BU152" s="24"/>
      <c r="BV152" s="24"/>
      <c r="BW152" s="2"/>
    </row>
    <row r="153" spans="13:75">
      <c r="M153" s="520"/>
      <c r="N153" s="520"/>
      <c r="O153" s="520"/>
      <c r="P153" s="184"/>
      <c r="Q153" s="24"/>
      <c r="R153" s="24"/>
      <c r="S153" s="24"/>
      <c r="T153" s="24"/>
      <c r="U153" s="24"/>
      <c r="V153" s="24"/>
      <c r="AM153" s="520"/>
      <c r="AN153" s="520"/>
      <c r="AO153" s="520"/>
      <c r="AP153" s="184"/>
      <c r="AQ153" s="24"/>
      <c r="AR153" s="24"/>
      <c r="AS153" s="24"/>
      <c r="AT153" s="24"/>
      <c r="AU153" s="24"/>
      <c r="AV153" s="24"/>
      <c r="BM153" s="520"/>
      <c r="BN153" s="520"/>
      <c r="BO153" s="520"/>
      <c r="BP153" s="184"/>
      <c r="BQ153" s="24"/>
      <c r="BR153" s="24"/>
      <c r="BS153" s="24"/>
      <c r="BT153" s="24"/>
      <c r="BU153" s="24"/>
      <c r="BV153" s="24"/>
      <c r="BW153" s="2"/>
    </row>
    <row r="154" spans="13:75">
      <c r="M154" s="520"/>
      <c r="N154" s="520"/>
      <c r="O154" s="520"/>
      <c r="P154" s="184"/>
      <c r="Q154" s="24"/>
      <c r="R154" s="24"/>
      <c r="S154" s="24"/>
      <c r="T154" s="24"/>
      <c r="U154" s="24"/>
      <c r="V154" s="24"/>
      <c r="AM154" s="520"/>
      <c r="AN154" s="520"/>
      <c r="AO154" s="520"/>
      <c r="AP154" s="184"/>
      <c r="AQ154" s="24"/>
      <c r="AR154" s="24"/>
      <c r="AS154" s="24"/>
      <c r="AT154" s="24"/>
      <c r="AU154" s="24"/>
      <c r="AV154" s="24"/>
      <c r="BM154" s="520"/>
      <c r="BN154" s="520"/>
      <c r="BO154" s="520"/>
      <c r="BP154" s="184"/>
      <c r="BQ154" s="24"/>
      <c r="BR154" s="24"/>
      <c r="BS154" s="24"/>
      <c r="BT154" s="24"/>
      <c r="BU154" s="24"/>
      <c r="BV154" s="24"/>
      <c r="BW154" s="2"/>
    </row>
    <row r="155" spans="13:75">
      <c r="M155" s="520"/>
      <c r="N155" s="520"/>
      <c r="O155" s="520"/>
      <c r="P155" s="184"/>
      <c r="Q155" s="24"/>
      <c r="R155" s="24"/>
      <c r="S155" s="24"/>
      <c r="T155" s="24"/>
      <c r="U155" s="24"/>
      <c r="V155" s="24"/>
      <c r="AM155" s="520"/>
      <c r="AN155" s="520"/>
      <c r="AO155" s="520"/>
      <c r="AP155" s="184"/>
      <c r="AQ155" s="24"/>
      <c r="AR155" s="24"/>
      <c r="AS155" s="24"/>
      <c r="AT155" s="24"/>
      <c r="AU155" s="24"/>
      <c r="AV155" s="24"/>
      <c r="BM155" s="520"/>
      <c r="BN155" s="520"/>
      <c r="BO155" s="520"/>
      <c r="BP155" s="184"/>
      <c r="BQ155" s="24"/>
      <c r="BR155" s="24"/>
      <c r="BS155" s="24"/>
      <c r="BT155" s="24"/>
      <c r="BU155" s="24"/>
      <c r="BV155" s="24"/>
      <c r="BW155" s="2"/>
    </row>
    <row r="156" spans="13:75">
      <c r="M156" s="520"/>
      <c r="N156" s="520"/>
      <c r="O156" s="520"/>
      <c r="P156" s="184"/>
      <c r="Q156" s="24"/>
      <c r="R156" s="24"/>
      <c r="S156" s="24"/>
      <c r="T156" s="24"/>
      <c r="U156" s="24"/>
      <c r="V156" s="24"/>
      <c r="AM156" s="520"/>
      <c r="AN156" s="520"/>
      <c r="AO156" s="520"/>
      <c r="AP156" s="184"/>
      <c r="AQ156" s="24"/>
      <c r="AR156" s="24"/>
      <c r="AS156" s="24"/>
      <c r="AT156" s="24"/>
      <c r="AU156" s="24"/>
      <c r="AV156" s="24"/>
      <c r="BM156" s="520"/>
      <c r="BN156" s="520"/>
      <c r="BO156" s="520"/>
      <c r="BP156" s="184"/>
      <c r="BQ156" s="24"/>
      <c r="BR156" s="24"/>
      <c r="BS156" s="24"/>
      <c r="BT156" s="24"/>
      <c r="BU156" s="24"/>
      <c r="BV156" s="24"/>
      <c r="BW156" s="2"/>
    </row>
    <row r="157" spans="13:75">
      <c r="M157" s="520"/>
      <c r="N157" s="520"/>
      <c r="O157" s="520"/>
      <c r="P157" s="184"/>
      <c r="Q157" s="24"/>
      <c r="R157" s="24"/>
      <c r="S157" s="24"/>
      <c r="T157" s="24"/>
      <c r="U157" s="24"/>
      <c r="V157" s="24"/>
      <c r="AM157" s="520"/>
      <c r="AN157" s="520"/>
      <c r="AO157" s="520"/>
      <c r="AP157" s="184"/>
      <c r="AQ157" s="24"/>
      <c r="AR157" s="24"/>
      <c r="AS157" s="24"/>
      <c r="AT157" s="24"/>
      <c r="AU157" s="24"/>
      <c r="AV157" s="24"/>
      <c r="BM157" s="520"/>
      <c r="BN157" s="520"/>
      <c r="BO157" s="520"/>
      <c r="BP157" s="184"/>
      <c r="BQ157" s="24"/>
      <c r="BR157" s="24"/>
      <c r="BS157" s="24"/>
      <c r="BT157" s="24"/>
      <c r="BU157" s="24"/>
      <c r="BV157" s="24"/>
      <c r="BW157" s="2"/>
    </row>
    <row r="158" spans="13:75">
      <c r="M158" s="520"/>
      <c r="N158" s="520"/>
      <c r="O158" s="520"/>
      <c r="P158" s="184"/>
      <c r="Q158" s="24"/>
      <c r="R158" s="24"/>
      <c r="S158" s="24"/>
      <c r="T158" s="24"/>
      <c r="U158" s="24"/>
      <c r="V158" s="24"/>
      <c r="AM158" s="520"/>
      <c r="AN158" s="520"/>
      <c r="AO158" s="520"/>
      <c r="AP158" s="184"/>
      <c r="AQ158" s="24"/>
      <c r="AR158" s="24"/>
      <c r="AS158" s="24"/>
      <c r="AT158" s="24"/>
      <c r="AU158" s="24"/>
      <c r="AV158" s="24"/>
      <c r="BM158" s="520"/>
      <c r="BN158" s="520"/>
      <c r="BO158" s="520"/>
      <c r="BP158" s="184"/>
      <c r="BQ158" s="24"/>
      <c r="BR158" s="24"/>
      <c r="BS158" s="24"/>
      <c r="BT158" s="24"/>
      <c r="BU158" s="24"/>
      <c r="BV158" s="24"/>
      <c r="BW158" s="2"/>
    </row>
    <row r="159" spans="13:75">
      <c r="M159" s="520"/>
      <c r="N159" s="520"/>
      <c r="O159" s="520"/>
      <c r="P159" s="184"/>
      <c r="Q159" s="24"/>
      <c r="R159" s="24"/>
      <c r="S159" s="24"/>
      <c r="T159" s="24"/>
      <c r="U159" s="24"/>
      <c r="V159" s="24"/>
      <c r="AM159" s="520"/>
      <c r="AN159" s="520"/>
      <c r="AO159" s="520"/>
      <c r="AP159" s="184"/>
      <c r="AQ159" s="24"/>
      <c r="AR159" s="24"/>
      <c r="AS159" s="24"/>
      <c r="AT159" s="24"/>
      <c r="AU159" s="24"/>
      <c r="AV159" s="24"/>
      <c r="BM159" s="520"/>
      <c r="BN159" s="520"/>
      <c r="BO159" s="520"/>
      <c r="BP159" s="184"/>
      <c r="BQ159" s="24"/>
      <c r="BR159" s="24"/>
      <c r="BS159" s="24"/>
      <c r="BT159" s="24"/>
      <c r="BU159" s="24"/>
      <c r="BV159" s="24"/>
      <c r="BW159" s="2"/>
    </row>
    <row r="160" spans="13:75">
      <c r="M160" s="520"/>
      <c r="N160" s="520"/>
      <c r="O160" s="520"/>
      <c r="P160" s="184"/>
      <c r="Q160" s="24"/>
      <c r="R160" s="24"/>
      <c r="S160" s="24"/>
      <c r="T160" s="24"/>
      <c r="U160" s="24"/>
      <c r="V160" s="24"/>
      <c r="AM160" s="520"/>
      <c r="AN160" s="520"/>
      <c r="AO160" s="520"/>
      <c r="AP160" s="184"/>
      <c r="AQ160" s="24"/>
      <c r="AR160" s="24"/>
      <c r="AS160" s="24"/>
      <c r="AT160" s="24"/>
      <c r="AU160" s="24"/>
      <c r="AV160" s="24"/>
      <c r="BM160" s="520"/>
      <c r="BN160" s="520"/>
      <c r="BO160" s="520"/>
      <c r="BP160" s="184"/>
      <c r="BQ160" s="24"/>
      <c r="BR160" s="24"/>
      <c r="BS160" s="24"/>
      <c r="BT160" s="24"/>
      <c r="BU160" s="24"/>
      <c r="BV160" s="24"/>
      <c r="BW160" s="2"/>
    </row>
    <row r="161" spans="13:75">
      <c r="M161" s="520"/>
      <c r="N161" s="520"/>
      <c r="O161" s="520"/>
      <c r="P161" s="184"/>
      <c r="Q161" s="24"/>
      <c r="R161" s="24"/>
      <c r="S161" s="24"/>
      <c r="T161" s="24"/>
      <c r="U161" s="24"/>
      <c r="V161" s="24"/>
      <c r="AM161" s="520"/>
      <c r="AN161" s="520"/>
      <c r="AO161" s="520"/>
      <c r="AP161" s="184"/>
      <c r="AQ161" s="24"/>
      <c r="AR161" s="24"/>
      <c r="AS161" s="24"/>
      <c r="AT161" s="24"/>
      <c r="AU161" s="24"/>
      <c r="AV161" s="24"/>
      <c r="BM161" s="520"/>
      <c r="BN161" s="520"/>
      <c r="BO161" s="520"/>
      <c r="BP161" s="184"/>
      <c r="BQ161" s="24"/>
      <c r="BR161" s="24"/>
      <c r="BS161" s="24"/>
      <c r="BT161" s="24"/>
      <c r="BU161" s="24"/>
      <c r="BV161" s="24"/>
      <c r="BW161" s="2"/>
    </row>
    <row r="162" spans="13:75">
      <c r="M162" s="520"/>
      <c r="N162" s="520"/>
      <c r="O162" s="520"/>
      <c r="P162" s="184"/>
      <c r="Q162" s="24"/>
      <c r="R162" s="24"/>
      <c r="S162" s="24"/>
      <c r="T162" s="24"/>
      <c r="U162" s="24"/>
      <c r="V162" s="24"/>
      <c r="AM162" s="520"/>
      <c r="AN162" s="520"/>
      <c r="AO162" s="520"/>
      <c r="AP162" s="184"/>
      <c r="AQ162" s="24"/>
      <c r="AR162" s="24"/>
      <c r="AS162" s="24"/>
      <c r="AT162" s="24"/>
      <c r="AU162" s="24"/>
      <c r="AV162" s="24"/>
      <c r="BM162" s="520"/>
      <c r="BN162" s="520"/>
      <c r="BO162" s="520"/>
      <c r="BP162" s="184"/>
      <c r="BQ162" s="24"/>
      <c r="BR162" s="24"/>
      <c r="BS162" s="24"/>
      <c r="BT162" s="24"/>
      <c r="BU162" s="24"/>
      <c r="BV162" s="24"/>
      <c r="BW162" s="2"/>
    </row>
    <row r="163" spans="13:75">
      <c r="M163" s="520"/>
      <c r="N163" s="520"/>
      <c r="O163" s="520"/>
      <c r="P163" s="184"/>
      <c r="Q163" s="24"/>
      <c r="R163" s="24"/>
      <c r="S163" s="24"/>
      <c r="T163" s="24"/>
      <c r="U163" s="24"/>
      <c r="V163" s="24"/>
      <c r="AM163" s="520"/>
      <c r="AN163" s="520"/>
      <c r="AO163" s="520"/>
      <c r="AP163" s="184"/>
      <c r="AQ163" s="24"/>
      <c r="AR163" s="24"/>
      <c r="AS163" s="24"/>
      <c r="AT163" s="24"/>
      <c r="AU163" s="24"/>
      <c r="AV163" s="24"/>
      <c r="BM163" s="520"/>
      <c r="BN163" s="520"/>
      <c r="BO163" s="520"/>
      <c r="BP163" s="184"/>
      <c r="BQ163" s="24"/>
      <c r="BR163" s="24"/>
      <c r="BS163" s="24"/>
      <c r="BT163" s="24"/>
      <c r="BU163" s="24"/>
      <c r="BV163" s="24"/>
      <c r="BW163" s="2"/>
    </row>
    <row r="164" spans="13:75">
      <c r="M164" s="520"/>
      <c r="N164" s="520"/>
      <c r="O164" s="520"/>
      <c r="P164" s="184"/>
      <c r="Q164" s="24"/>
      <c r="R164" s="24"/>
      <c r="S164" s="24"/>
      <c r="T164" s="24"/>
      <c r="U164" s="24"/>
      <c r="V164" s="24"/>
      <c r="AM164" s="520"/>
      <c r="AN164" s="520"/>
      <c r="AO164" s="520"/>
      <c r="AP164" s="184"/>
      <c r="AQ164" s="24"/>
      <c r="AR164" s="24"/>
      <c r="AS164" s="24"/>
      <c r="AT164" s="24"/>
      <c r="AU164" s="24"/>
      <c r="AV164" s="24"/>
      <c r="BM164" s="520"/>
      <c r="BN164" s="520"/>
      <c r="BO164" s="520"/>
      <c r="BP164" s="184"/>
      <c r="BQ164" s="24"/>
      <c r="BR164" s="24"/>
      <c r="BS164" s="24"/>
      <c r="BT164" s="24"/>
      <c r="BU164" s="24"/>
      <c r="BV164" s="24"/>
      <c r="BW164" s="2"/>
    </row>
    <row r="165" spans="13:75">
      <c r="M165" s="520"/>
      <c r="N165" s="520"/>
      <c r="O165" s="520"/>
      <c r="P165" s="184"/>
      <c r="Q165" s="24"/>
      <c r="R165" s="24"/>
      <c r="S165" s="24"/>
      <c r="T165" s="24"/>
      <c r="U165" s="24"/>
      <c r="V165" s="24"/>
      <c r="AM165" s="520"/>
      <c r="AN165" s="520"/>
      <c r="AO165" s="520"/>
      <c r="AP165" s="184"/>
      <c r="AQ165" s="24"/>
      <c r="AR165" s="24"/>
      <c r="AS165" s="24"/>
      <c r="AT165" s="24"/>
      <c r="AU165" s="24"/>
      <c r="AV165" s="24"/>
      <c r="BM165" s="520"/>
      <c r="BN165" s="520"/>
      <c r="BO165" s="520"/>
      <c r="BP165" s="184"/>
      <c r="BQ165" s="24"/>
      <c r="BR165" s="24"/>
      <c r="BS165" s="24"/>
      <c r="BT165" s="24"/>
      <c r="BU165" s="24"/>
      <c r="BV165" s="24"/>
      <c r="BW165" s="2"/>
    </row>
    <row r="166" spans="13:75">
      <c r="M166" s="520"/>
      <c r="N166" s="520"/>
      <c r="O166" s="520"/>
      <c r="P166" s="184"/>
      <c r="Q166" s="24"/>
      <c r="R166" s="24"/>
      <c r="S166" s="24"/>
      <c r="T166" s="24"/>
      <c r="U166" s="24"/>
      <c r="V166" s="24"/>
      <c r="AM166" s="520"/>
      <c r="AN166" s="520"/>
      <c r="AO166" s="520"/>
      <c r="AP166" s="184"/>
      <c r="AQ166" s="24"/>
      <c r="AR166" s="24"/>
      <c r="AS166" s="24"/>
      <c r="AT166" s="24"/>
      <c r="AU166" s="24"/>
      <c r="AV166" s="24"/>
      <c r="BM166" s="520"/>
      <c r="BN166" s="520"/>
      <c r="BO166" s="520"/>
      <c r="BP166" s="184"/>
      <c r="BQ166" s="24"/>
      <c r="BR166" s="24"/>
      <c r="BS166" s="24"/>
      <c r="BT166" s="24"/>
      <c r="BU166" s="24"/>
      <c r="BV166" s="24"/>
      <c r="BW166" s="2"/>
    </row>
    <row r="167" spans="13:75">
      <c r="M167" s="520"/>
      <c r="N167" s="520"/>
      <c r="O167" s="520"/>
      <c r="P167" s="184"/>
      <c r="Q167" s="24"/>
      <c r="R167" s="24"/>
      <c r="S167" s="24"/>
      <c r="T167" s="24"/>
      <c r="U167" s="24"/>
      <c r="V167" s="24"/>
      <c r="AM167" s="520"/>
      <c r="AN167" s="520"/>
      <c r="AO167" s="520"/>
      <c r="AP167" s="184"/>
      <c r="AQ167" s="24"/>
      <c r="AR167" s="24"/>
      <c r="AS167" s="24"/>
      <c r="AT167" s="24"/>
      <c r="AU167" s="24"/>
      <c r="AV167" s="24"/>
      <c r="BM167" s="520"/>
      <c r="BN167" s="520"/>
      <c r="BO167" s="520"/>
      <c r="BP167" s="184"/>
      <c r="BQ167" s="24"/>
      <c r="BR167" s="24"/>
      <c r="BS167" s="24"/>
      <c r="BT167" s="24"/>
      <c r="BU167" s="24"/>
      <c r="BV167" s="24"/>
      <c r="BW167" s="2"/>
    </row>
    <row r="168" spans="13:75">
      <c r="M168" s="520"/>
      <c r="N168" s="520"/>
      <c r="O168" s="520"/>
      <c r="P168" s="184"/>
      <c r="Q168" s="24"/>
      <c r="R168" s="24"/>
      <c r="S168" s="24"/>
      <c r="T168" s="24"/>
      <c r="U168" s="24"/>
      <c r="V168" s="24"/>
      <c r="AM168" s="520"/>
      <c r="AN168" s="520"/>
      <c r="AO168" s="520"/>
      <c r="AP168" s="184"/>
      <c r="AQ168" s="24"/>
      <c r="AR168" s="24"/>
      <c r="AS168" s="24"/>
      <c r="AT168" s="24"/>
      <c r="AU168" s="24"/>
      <c r="AV168" s="24"/>
      <c r="BM168" s="520"/>
      <c r="BN168" s="520"/>
      <c r="BO168" s="520"/>
      <c r="BP168" s="184"/>
      <c r="BQ168" s="24"/>
      <c r="BR168" s="24"/>
      <c r="BS168" s="24"/>
      <c r="BT168" s="24"/>
      <c r="BU168" s="24"/>
      <c r="BV168" s="24"/>
      <c r="BW168" s="2"/>
    </row>
    <row r="169" spans="13:75">
      <c r="M169" s="520"/>
      <c r="N169" s="520"/>
      <c r="O169" s="520"/>
      <c r="P169" s="184"/>
      <c r="Q169" s="24"/>
      <c r="R169" s="24"/>
      <c r="S169" s="24"/>
      <c r="T169" s="24"/>
      <c r="U169" s="24"/>
      <c r="V169" s="24"/>
      <c r="AM169" s="520"/>
      <c r="AN169" s="520"/>
      <c r="AO169" s="520"/>
      <c r="AP169" s="184"/>
      <c r="AQ169" s="24"/>
      <c r="AR169" s="24"/>
      <c r="AS169" s="24"/>
      <c r="AT169" s="24"/>
      <c r="AU169" s="24"/>
      <c r="AV169" s="24"/>
      <c r="BM169" s="520"/>
      <c r="BN169" s="520"/>
      <c r="BO169" s="520"/>
      <c r="BP169" s="184"/>
      <c r="BQ169" s="24"/>
      <c r="BR169" s="24"/>
      <c r="BS169" s="24"/>
      <c r="BT169" s="24"/>
      <c r="BU169" s="24"/>
      <c r="BV169" s="24"/>
      <c r="BW169" s="2"/>
    </row>
    <row r="170" spans="13:75">
      <c r="M170" s="520"/>
      <c r="N170" s="520"/>
      <c r="O170" s="520"/>
      <c r="P170" s="184"/>
      <c r="Q170" s="24"/>
      <c r="R170" s="24"/>
      <c r="S170" s="24"/>
      <c r="T170" s="24"/>
      <c r="U170" s="24"/>
      <c r="V170" s="24"/>
      <c r="AM170" s="520"/>
      <c r="AN170" s="520"/>
      <c r="AO170" s="520"/>
      <c r="AP170" s="184"/>
      <c r="AQ170" s="24"/>
      <c r="AR170" s="24"/>
      <c r="AS170" s="24"/>
      <c r="AT170" s="24"/>
      <c r="AU170" s="24"/>
      <c r="AV170" s="24"/>
      <c r="BM170" s="520"/>
      <c r="BN170" s="520"/>
      <c r="BO170" s="520"/>
      <c r="BP170" s="184"/>
      <c r="BQ170" s="24"/>
      <c r="BR170" s="24"/>
      <c r="BS170" s="24"/>
      <c r="BT170" s="24"/>
      <c r="BU170" s="24"/>
      <c r="BV170" s="24"/>
      <c r="BW170" s="2"/>
    </row>
    <row r="171" spans="13:75">
      <c r="M171" s="520"/>
      <c r="N171" s="520"/>
      <c r="O171" s="520"/>
      <c r="P171" s="184"/>
      <c r="Q171" s="24"/>
      <c r="R171" s="24"/>
      <c r="S171" s="24"/>
      <c r="T171" s="24"/>
      <c r="U171" s="24"/>
      <c r="V171" s="24"/>
      <c r="AM171" s="520"/>
      <c r="AN171" s="520"/>
      <c r="AO171" s="520"/>
      <c r="AP171" s="184"/>
      <c r="AQ171" s="24"/>
      <c r="AR171" s="24"/>
      <c r="AS171" s="24"/>
      <c r="AT171" s="24"/>
      <c r="AU171" s="24"/>
      <c r="AV171" s="24"/>
      <c r="BM171" s="520"/>
      <c r="BN171" s="520"/>
      <c r="BO171" s="520"/>
      <c r="BP171" s="184"/>
      <c r="BQ171" s="24"/>
      <c r="BR171" s="24"/>
      <c r="BS171" s="24"/>
      <c r="BT171" s="24"/>
      <c r="BU171" s="24"/>
      <c r="BV171" s="24"/>
      <c r="BW171" s="2"/>
    </row>
    <row r="172" spans="13:75">
      <c r="M172" s="520"/>
      <c r="N172" s="520"/>
      <c r="O172" s="520"/>
      <c r="P172" s="184"/>
      <c r="Q172" s="24"/>
      <c r="R172" s="24"/>
      <c r="S172" s="24"/>
      <c r="T172" s="24"/>
      <c r="U172" s="24"/>
      <c r="V172" s="24"/>
      <c r="AM172" s="520"/>
      <c r="AN172" s="520"/>
      <c r="AO172" s="520"/>
      <c r="AP172" s="184"/>
      <c r="AQ172" s="24"/>
      <c r="AR172" s="24"/>
      <c r="AS172" s="24"/>
      <c r="AT172" s="24"/>
      <c r="AU172" s="24"/>
      <c r="AV172" s="24"/>
      <c r="BM172" s="520"/>
      <c r="BN172" s="520"/>
      <c r="BO172" s="520"/>
      <c r="BP172" s="184"/>
      <c r="BQ172" s="24"/>
      <c r="BR172" s="24"/>
      <c r="BS172" s="24"/>
      <c r="BT172" s="24"/>
      <c r="BU172" s="24"/>
      <c r="BV172" s="24"/>
      <c r="BW172" s="2"/>
    </row>
    <row r="173" spans="13:75">
      <c r="M173" s="520"/>
      <c r="N173" s="520"/>
      <c r="O173" s="520"/>
      <c r="P173" s="184"/>
      <c r="Q173" s="24"/>
      <c r="R173" s="24"/>
      <c r="S173" s="24"/>
      <c r="T173" s="24"/>
      <c r="U173" s="24"/>
      <c r="V173" s="24"/>
      <c r="AM173" s="520"/>
      <c r="AN173" s="520"/>
      <c r="AO173" s="520"/>
      <c r="AP173" s="184"/>
      <c r="AQ173" s="24"/>
      <c r="AR173" s="24"/>
      <c r="AS173" s="24"/>
      <c r="AT173" s="24"/>
      <c r="AU173" s="24"/>
      <c r="AV173" s="24"/>
      <c r="BM173" s="520"/>
      <c r="BN173" s="520"/>
      <c r="BO173" s="520"/>
      <c r="BP173" s="184"/>
      <c r="BQ173" s="24"/>
      <c r="BR173" s="24"/>
      <c r="BS173" s="24"/>
      <c r="BT173" s="24"/>
      <c r="BU173" s="24"/>
      <c r="BV173" s="24"/>
      <c r="BW173" s="2"/>
    </row>
    <row r="174" spans="13:75">
      <c r="M174" s="520"/>
      <c r="N174" s="520"/>
      <c r="O174" s="520"/>
      <c r="P174" s="184"/>
      <c r="Q174" s="24"/>
      <c r="R174" s="24"/>
      <c r="S174" s="24"/>
      <c r="T174" s="24"/>
      <c r="U174" s="24"/>
      <c r="V174" s="24"/>
      <c r="AM174" s="520"/>
      <c r="AN174" s="520"/>
      <c r="AO174" s="520"/>
      <c r="AP174" s="184"/>
      <c r="AQ174" s="24"/>
      <c r="AR174" s="24"/>
      <c r="AS174" s="24"/>
      <c r="AT174" s="24"/>
      <c r="AU174" s="24"/>
      <c r="AV174" s="24"/>
      <c r="BM174" s="520"/>
      <c r="BN174" s="520"/>
      <c r="BO174" s="520"/>
      <c r="BP174" s="184"/>
      <c r="BQ174" s="24"/>
      <c r="BR174" s="24"/>
      <c r="BS174" s="24"/>
      <c r="BT174" s="24"/>
      <c r="BU174" s="24"/>
      <c r="BV174" s="24"/>
      <c r="BW174" s="2"/>
    </row>
    <row r="175" spans="13:75">
      <c r="M175" s="520"/>
      <c r="N175" s="520"/>
      <c r="O175" s="520"/>
      <c r="P175" s="184"/>
      <c r="Q175" s="24"/>
      <c r="R175" s="24"/>
      <c r="S175" s="24"/>
      <c r="T175" s="24"/>
      <c r="U175" s="24"/>
      <c r="V175" s="24"/>
      <c r="AM175" s="520"/>
      <c r="AN175" s="520"/>
      <c r="AO175" s="520"/>
      <c r="AP175" s="184"/>
      <c r="AQ175" s="24"/>
      <c r="AR175" s="24"/>
      <c r="AS175" s="24"/>
      <c r="AT175" s="24"/>
      <c r="AU175" s="24"/>
      <c r="AV175" s="24"/>
      <c r="BM175" s="520"/>
      <c r="BN175" s="520"/>
      <c r="BO175" s="520"/>
      <c r="BP175" s="184"/>
      <c r="BQ175" s="24"/>
      <c r="BR175" s="24"/>
      <c r="BS175" s="24"/>
      <c r="BT175" s="24"/>
      <c r="BU175" s="24"/>
      <c r="BV175" s="24"/>
      <c r="BW175" s="2"/>
    </row>
    <row r="176" spans="13:75">
      <c r="M176" s="520"/>
      <c r="N176" s="520"/>
      <c r="O176" s="520"/>
      <c r="P176" s="184"/>
      <c r="Q176" s="24"/>
      <c r="R176" s="24"/>
      <c r="S176" s="24"/>
      <c r="T176" s="24"/>
      <c r="U176" s="24"/>
      <c r="V176" s="24"/>
      <c r="AM176" s="520"/>
      <c r="AN176" s="520"/>
      <c r="AO176" s="520"/>
      <c r="AP176" s="184"/>
      <c r="AQ176" s="24"/>
      <c r="AR176" s="24"/>
      <c r="AS176" s="24"/>
      <c r="AT176" s="24"/>
      <c r="AU176" s="24"/>
      <c r="AV176" s="24"/>
      <c r="BM176" s="520"/>
      <c r="BN176" s="520"/>
      <c r="BO176" s="520"/>
      <c r="BP176" s="184"/>
      <c r="BQ176" s="24"/>
      <c r="BR176" s="24"/>
      <c r="BS176" s="24"/>
      <c r="BT176" s="24"/>
      <c r="BU176" s="24"/>
      <c r="BV176" s="24"/>
      <c r="BW176" s="2"/>
    </row>
    <row r="177" spans="13:75">
      <c r="M177" s="520"/>
      <c r="N177" s="520"/>
      <c r="O177" s="520"/>
      <c r="P177" s="184"/>
      <c r="Q177" s="24"/>
      <c r="R177" s="24"/>
      <c r="S177" s="24"/>
      <c r="T177" s="24"/>
      <c r="U177" s="24"/>
      <c r="V177" s="24"/>
      <c r="AM177" s="520"/>
      <c r="AN177" s="520"/>
      <c r="AO177" s="520"/>
      <c r="AP177" s="184"/>
      <c r="AQ177" s="24"/>
      <c r="AR177" s="24"/>
      <c r="AS177" s="24"/>
      <c r="AT177" s="24"/>
      <c r="AU177" s="24"/>
      <c r="AV177" s="24"/>
      <c r="BM177" s="520"/>
      <c r="BN177" s="520"/>
      <c r="BO177" s="520"/>
      <c r="BP177" s="184"/>
      <c r="BQ177" s="24"/>
      <c r="BR177" s="24"/>
      <c r="BS177" s="24"/>
      <c r="BT177" s="24"/>
      <c r="BU177" s="24"/>
      <c r="BV177" s="24"/>
      <c r="BW177" s="2"/>
    </row>
    <row r="178" spans="13:75">
      <c r="M178" s="520"/>
      <c r="N178" s="520"/>
      <c r="O178" s="520"/>
      <c r="P178" s="184"/>
      <c r="Q178" s="24"/>
      <c r="R178" s="24"/>
      <c r="S178" s="24"/>
      <c r="T178" s="24"/>
      <c r="U178" s="24"/>
      <c r="V178" s="24"/>
      <c r="AM178" s="520"/>
      <c r="AN178" s="520"/>
      <c r="AO178" s="520"/>
      <c r="AP178" s="184"/>
      <c r="AQ178" s="24"/>
      <c r="AR178" s="24"/>
      <c r="AS178" s="24"/>
      <c r="AT178" s="24"/>
      <c r="AU178" s="24"/>
      <c r="AV178" s="24"/>
      <c r="BM178" s="520"/>
      <c r="BN178" s="520"/>
      <c r="BO178" s="520"/>
      <c r="BP178" s="184"/>
      <c r="BQ178" s="24"/>
      <c r="BR178" s="24"/>
      <c r="BS178" s="24"/>
      <c r="BT178" s="24"/>
      <c r="BU178" s="24"/>
      <c r="BV178" s="24"/>
      <c r="BW178" s="2"/>
    </row>
    <row r="179" spans="13:75">
      <c r="M179" s="520"/>
      <c r="N179" s="520"/>
      <c r="O179" s="520"/>
      <c r="P179" s="184"/>
      <c r="Q179" s="24"/>
      <c r="R179" s="24"/>
      <c r="S179" s="24"/>
      <c r="T179" s="24"/>
      <c r="U179" s="24"/>
      <c r="V179" s="24"/>
      <c r="AM179" s="520"/>
      <c r="AN179" s="520"/>
      <c r="AO179" s="520"/>
      <c r="AP179" s="184"/>
      <c r="AQ179" s="24"/>
      <c r="AR179" s="24"/>
      <c r="AS179" s="24"/>
      <c r="AT179" s="24"/>
      <c r="AU179" s="24"/>
      <c r="AV179" s="24"/>
      <c r="BM179" s="520"/>
      <c r="BN179" s="520"/>
      <c r="BO179" s="520"/>
      <c r="BP179" s="184"/>
      <c r="BQ179" s="24"/>
      <c r="BR179" s="24"/>
      <c r="BS179" s="24"/>
      <c r="BT179" s="24"/>
      <c r="BU179" s="24"/>
      <c r="BV179" s="24"/>
      <c r="BW179" s="2"/>
    </row>
    <row r="180" spans="13:75">
      <c r="M180" s="520"/>
      <c r="N180" s="520"/>
      <c r="O180" s="520"/>
      <c r="P180" s="184"/>
      <c r="Q180" s="24"/>
      <c r="R180" s="24"/>
      <c r="S180" s="24"/>
      <c r="T180" s="24"/>
      <c r="U180" s="24"/>
      <c r="V180" s="24"/>
      <c r="AM180" s="520"/>
      <c r="AN180" s="520"/>
      <c r="AO180" s="520"/>
      <c r="AP180" s="184"/>
      <c r="AQ180" s="24"/>
      <c r="AR180" s="24"/>
      <c r="AS180" s="24"/>
      <c r="AT180" s="24"/>
      <c r="AU180" s="24"/>
      <c r="AV180" s="24"/>
      <c r="BM180" s="520"/>
      <c r="BN180" s="520"/>
      <c r="BO180" s="520"/>
      <c r="BP180" s="184"/>
      <c r="BQ180" s="24"/>
      <c r="BR180" s="24"/>
      <c r="BS180" s="24"/>
      <c r="BT180" s="24"/>
      <c r="BU180" s="24"/>
      <c r="BV180" s="24"/>
      <c r="BW180" s="2"/>
    </row>
    <row r="181" spans="13:75">
      <c r="M181" s="520"/>
      <c r="N181" s="520"/>
      <c r="O181" s="520"/>
      <c r="P181" s="184"/>
      <c r="Q181" s="24"/>
      <c r="R181" s="24"/>
      <c r="S181" s="24"/>
      <c r="T181" s="24"/>
      <c r="U181" s="24"/>
      <c r="V181" s="24"/>
      <c r="AM181" s="520"/>
      <c r="AN181" s="520"/>
      <c r="AO181" s="520"/>
      <c r="AP181" s="184"/>
      <c r="AQ181" s="24"/>
      <c r="AR181" s="24"/>
      <c r="AS181" s="24"/>
      <c r="AT181" s="24"/>
      <c r="AU181" s="24"/>
      <c r="AV181" s="24"/>
      <c r="BM181" s="520"/>
      <c r="BN181" s="520"/>
      <c r="BO181" s="520"/>
      <c r="BP181" s="184"/>
      <c r="BQ181" s="24"/>
      <c r="BR181" s="24"/>
      <c r="BS181" s="24"/>
      <c r="BT181" s="24"/>
      <c r="BU181" s="24"/>
      <c r="BV181" s="24"/>
      <c r="BW181" s="2"/>
    </row>
    <row r="182" spans="13:75">
      <c r="M182" s="520"/>
      <c r="N182" s="520"/>
      <c r="O182" s="520"/>
      <c r="P182" s="184"/>
      <c r="Q182" s="24"/>
      <c r="R182" s="24"/>
      <c r="S182" s="24"/>
      <c r="T182" s="24"/>
      <c r="U182" s="24"/>
      <c r="V182" s="24"/>
      <c r="AM182" s="520"/>
      <c r="AN182" s="520"/>
      <c r="AO182" s="520"/>
      <c r="AP182" s="184"/>
      <c r="AQ182" s="24"/>
      <c r="AR182" s="24"/>
      <c r="AS182" s="24"/>
      <c r="AT182" s="24"/>
      <c r="AU182" s="24"/>
      <c r="AV182" s="24"/>
      <c r="BM182" s="520"/>
      <c r="BN182" s="520"/>
      <c r="BO182" s="520"/>
      <c r="BP182" s="184"/>
      <c r="BQ182" s="24"/>
      <c r="BR182" s="24"/>
      <c r="BS182" s="24"/>
      <c r="BT182" s="24"/>
      <c r="BU182" s="24"/>
      <c r="BV182" s="24"/>
      <c r="BW182" s="2"/>
    </row>
    <row r="183" spans="13:75">
      <c r="M183" s="520"/>
      <c r="N183" s="520"/>
      <c r="O183" s="520"/>
      <c r="P183" s="184"/>
      <c r="Q183" s="24"/>
      <c r="R183" s="24"/>
      <c r="S183" s="24"/>
      <c r="T183" s="24"/>
      <c r="U183" s="24"/>
      <c r="V183" s="24"/>
      <c r="AM183" s="520"/>
      <c r="AN183" s="520"/>
      <c r="AO183" s="520"/>
      <c r="AP183" s="184"/>
      <c r="AQ183" s="24"/>
      <c r="AR183" s="24"/>
      <c r="AS183" s="24"/>
      <c r="AT183" s="24"/>
      <c r="AU183" s="24"/>
      <c r="AV183" s="24"/>
      <c r="BM183" s="520"/>
      <c r="BN183" s="520"/>
      <c r="BO183" s="520"/>
      <c r="BP183" s="184"/>
      <c r="BQ183" s="24"/>
      <c r="BR183" s="24"/>
      <c r="BS183" s="24"/>
      <c r="BT183" s="24"/>
      <c r="BU183" s="24"/>
      <c r="BV183" s="24"/>
      <c r="BW183" s="2"/>
    </row>
    <row r="184" spans="13:75">
      <c r="M184" s="520"/>
      <c r="N184" s="520"/>
      <c r="O184" s="520"/>
      <c r="P184" s="184"/>
      <c r="Q184" s="24"/>
      <c r="R184" s="24"/>
      <c r="S184" s="24"/>
      <c r="T184" s="24"/>
      <c r="U184" s="24"/>
      <c r="V184" s="24"/>
      <c r="AM184" s="520"/>
      <c r="AN184" s="520"/>
      <c r="AO184" s="520"/>
      <c r="AP184" s="184"/>
      <c r="AQ184" s="24"/>
      <c r="AR184" s="24"/>
      <c r="AS184" s="24"/>
      <c r="AT184" s="24"/>
      <c r="AU184" s="24"/>
      <c r="AV184" s="24"/>
      <c r="BM184" s="520"/>
      <c r="BN184" s="520"/>
      <c r="BO184" s="520"/>
      <c r="BP184" s="184"/>
      <c r="BQ184" s="24"/>
      <c r="BR184" s="24"/>
      <c r="BS184" s="24"/>
      <c r="BT184" s="24"/>
      <c r="BU184" s="24"/>
      <c r="BV184" s="24"/>
      <c r="BW184" s="2"/>
    </row>
    <row r="185" spans="13:75">
      <c r="M185" s="520"/>
      <c r="N185" s="520"/>
      <c r="O185" s="520"/>
      <c r="P185" s="184"/>
      <c r="Q185" s="24"/>
      <c r="R185" s="24"/>
      <c r="S185" s="24"/>
      <c r="T185" s="24"/>
      <c r="U185" s="24"/>
      <c r="V185" s="24"/>
      <c r="AM185" s="520"/>
      <c r="AN185" s="520"/>
      <c r="AO185" s="520"/>
      <c r="AP185" s="184"/>
      <c r="AQ185" s="24"/>
      <c r="AR185" s="24"/>
      <c r="AS185" s="24"/>
      <c r="AT185" s="24"/>
      <c r="AU185" s="24"/>
      <c r="AV185" s="24"/>
      <c r="BM185" s="520"/>
      <c r="BN185" s="520"/>
      <c r="BO185" s="520"/>
      <c r="BP185" s="184"/>
      <c r="BQ185" s="24"/>
      <c r="BR185" s="24"/>
      <c r="BS185" s="24"/>
      <c r="BT185" s="24"/>
      <c r="BU185" s="24"/>
      <c r="BV185" s="24"/>
      <c r="BW185" s="2"/>
    </row>
    <row r="186" spans="13:75">
      <c r="M186" s="520"/>
      <c r="N186" s="520"/>
      <c r="O186" s="520"/>
      <c r="P186" s="184"/>
      <c r="Q186" s="24"/>
      <c r="R186" s="24"/>
      <c r="S186" s="24"/>
      <c r="T186" s="24"/>
      <c r="U186" s="24"/>
      <c r="V186" s="24"/>
      <c r="AM186" s="520"/>
      <c r="AN186" s="520"/>
      <c r="AO186" s="520"/>
      <c r="AP186" s="184"/>
      <c r="AQ186" s="24"/>
      <c r="AR186" s="24"/>
      <c r="AS186" s="24"/>
      <c r="AT186" s="24"/>
      <c r="AU186" s="24"/>
      <c r="AV186" s="24"/>
      <c r="BM186" s="520"/>
      <c r="BN186" s="520"/>
      <c r="BO186" s="520"/>
      <c r="BP186" s="184"/>
      <c r="BQ186" s="24"/>
      <c r="BR186" s="24"/>
      <c r="BS186" s="24"/>
      <c r="BT186" s="24"/>
      <c r="BU186" s="24"/>
      <c r="BV186" s="24"/>
      <c r="BW186" s="2"/>
    </row>
    <row r="187" spans="13:75">
      <c r="M187" s="520"/>
      <c r="N187" s="520"/>
      <c r="O187" s="520"/>
      <c r="P187" s="184"/>
      <c r="Q187" s="24"/>
      <c r="R187" s="24"/>
      <c r="S187" s="24"/>
      <c r="T187" s="24"/>
      <c r="U187" s="24"/>
      <c r="V187" s="24"/>
      <c r="AM187" s="520"/>
      <c r="AN187" s="520"/>
      <c r="AO187" s="520"/>
      <c r="AP187" s="184"/>
      <c r="AQ187" s="24"/>
      <c r="AR187" s="24"/>
      <c r="AS187" s="24"/>
      <c r="AT187" s="24"/>
      <c r="AU187" s="24"/>
      <c r="AV187" s="24"/>
      <c r="BM187" s="520"/>
      <c r="BN187" s="520"/>
      <c r="BO187" s="520"/>
      <c r="BP187" s="184"/>
      <c r="BQ187" s="24"/>
      <c r="BR187" s="24"/>
      <c r="BS187" s="24"/>
      <c r="BT187" s="24"/>
      <c r="BU187" s="24"/>
      <c r="BV187" s="24"/>
      <c r="BW187" s="2"/>
    </row>
    <row r="188" spans="13:75">
      <c r="M188" s="520"/>
      <c r="N188" s="520"/>
      <c r="O188" s="520"/>
      <c r="P188" s="184"/>
      <c r="Q188" s="24"/>
      <c r="R188" s="24"/>
      <c r="S188" s="24"/>
      <c r="T188" s="24"/>
      <c r="U188" s="24"/>
      <c r="V188" s="24"/>
      <c r="AM188" s="520"/>
      <c r="AN188" s="520"/>
      <c r="AO188" s="520"/>
      <c r="AP188" s="184"/>
      <c r="AQ188" s="24"/>
      <c r="AR188" s="24"/>
      <c r="AS188" s="24"/>
      <c r="AT188" s="24"/>
      <c r="AU188" s="24"/>
      <c r="AV188" s="24"/>
      <c r="BM188" s="520"/>
      <c r="BN188" s="520"/>
      <c r="BO188" s="520"/>
      <c r="BP188" s="184"/>
      <c r="BQ188" s="24"/>
      <c r="BR188" s="24"/>
      <c r="BS188" s="24"/>
      <c r="BT188" s="24"/>
      <c r="BU188" s="24"/>
      <c r="BV188" s="24"/>
      <c r="BW188" s="2"/>
    </row>
    <row r="189" spans="13:75">
      <c r="M189" s="520"/>
      <c r="N189" s="520"/>
      <c r="O189" s="520"/>
      <c r="P189" s="184"/>
      <c r="Q189" s="24"/>
      <c r="R189" s="24"/>
      <c r="S189" s="24"/>
      <c r="T189" s="24"/>
      <c r="U189" s="24"/>
      <c r="V189" s="24"/>
      <c r="AM189" s="520"/>
      <c r="AN189" s="520"/>
      <c r="AO189" s="520"/>
      <c r="AP189" s="184"/>
      <c r="AQ189" s="24"/>
      <c r="AR189" s="24"/>
      <c r="AS189" s="24"/>
      <c r="AT189" s="24"/>
      <c r="AU189" s="24"/>
      <c r="AV189" s="24"/>
      <c r="BM189" s="520"/>
      <c r="BN189" s="520"/>
      <c r="BO189" s="520"/>
      <c r="BP189" s="184"/>
      <c r="BQ189" s="24"/>
      <c r="BR189" s="24"/>
      <c r="BS189" s="24"/>
      <c r="BT189" s="24"/>
      <c r="BU189" s="24"/>
      <c r="BV189" s="24"/>
      <c r="BW189" s="2"/>
    </row>
    <row r="190" spans="13:75">
      <c r="M190" s="520"/>
      <c r="N190" s="520"/>
      <c r="O190" s="520"/>
      <c r="P190" s="184"/>
      <c r="Q190" s="24"/>
      <c r="R190" s="24"/>
      <c r="S190" s="24"/>
      <c r="T190" s="24"/>
      <c r="U190" s="24"/>
      <c r="V190" s="24"/>
      <c r="AM190" s="520"/>
      <c r="AN190" s="520"/>
      <c r="AO190" s="520"/>
      <c r="AP190" s="184"/>
      <c r="AQ190" s="24"/>
      <c r="AR190" s="24"/>
      <c r="AS190" s="24"/>
      <c r="AT190" s="24"/>
      <c r="AU190" s="24"/>
      <c r="AV190" s="24"/>
      <c r="BM190" s="520"/>
      <c r="BN190" s="520"/>
      <c r="BO190" s="520"/>
      <c r="BP190" s="184"/>
      <c r="BQ190" s="24"/>
      <c r="BR190" s="24"/>
      <c r="BS190" s="24"/>
      <c r="BT190" s="24"/>
      <c r="BU190" s="24"/>
      <c r="BV190" s="24"/>
      <c r="BW190" s="2"/>
    </row>
    <row r="191" spans="13:75">
      <c r="M191" s="520"/>
      <c r="N191" s="520"/>
      <c r="O191" s="520"/>
      <c r="P191" s="184"/>
      <c r="Q191" s="24"/>
      <c r="R191" s="24"/>
      <c r="S191" s="24"/>
      <c r="T191" s="24"/>
      <c r="U191" s="24"/>
      <c r="V191" s="24"/>
      <c r="AM191" s="520"/>
      <c r="AN191" s="520"/>
      <c r="AO191" s="520"/>
      <c r="AP191" s="184"/>
      <c r="AQ191" s="24"/>
      <c r="AR191" s="24"/>
      <c r="AS191" s="24"/>
      <c r="AT191" s="24"/>
      <c r="AU191" s="24"/>
      <c r="AV191" s="24"/>
      <c r="BM191" s="520"/>
      <c r="BN191" s="520"/>
      <c r="BO191" s="520"/>
      <c r="BP191" s="184"/>
      <c r="BQ191" s="24"/>
      <c r="BR191" s="24"/>
      <c r="BS191" s="24"/>
      <c r="BT191" s="24"/>
      <c r="BU191" s="24"/>
      <c r="BV191" s="24"/>
      <c r="BW191" s="2"/>
    </row>
    <row r="192" spans="13:75">
      <c r="M192" s="520"/>
      <c r="N192" s="520"/>
      <c r="O192" s="520"/>
      <c r="P192" s="184"/>
      <c r="Q192" s="24"/>
      <c r="R192" s="24"/>
      <c r="S192" s="24"/>
      <c r="T192" s="24"/>
      <c r="U192" s="24"/>
      <c r="V192" s="24"/>
      <c r="AM192" s="520"/>
      <c r="AN192" s="520"/>
      <c r="AO192" s="520"/>
      <c r="AP192" s="184"/>
      <c r="AQ192" s="24"/>
      <c r="AR192" s="24"/>
      <c r="AS192" s="24"/>
      <c r="AT192" s="24"/>
      <c r="AU192" s="24"/>
      <c r="AV192" s="24"/>
      <c r="BM192" s="520"/>
      <c r="BN192" s="520"/>
      <c r="BO192" s="520"/>
      <c r="BP192" s="184"/>
      <c r="BQ192" s="24"/>
      <c r="BR192" s="24"/>
      <c r="BS192" s="24"/>
      <c r="BT192" s="24"/>
      <c r="BU192" s="24"/>
      <c r="BV192" s="24"/>
      <c r="BW192" s="2"/>
    </row>
    <row r="193" spans="13:75">
      <c r="M193" s="520"/>
      <c r="N193" s="520"/>
      <c r="O193" s="520"/>
      <c r="P193" s="184"/>
      <c r="Q193" s="24"/>
      <c r="R193" s="24"/>
      <c r="S193" s="24"/>
      <c r="T193" s="24"/>
      <c r="U193" s="24"/>
      <c r="V193" s="24"/>
      <c r="AM193" s="520"/>
      <c r="AN193" s="520"/>
      <c r="AO193" s="520"/>
      <c r="AP193" s="184"/>
      <c r="AQ193" s="24"/>
      <c r="AR193" s="24"/>
      <c r="AS193" s="24"/>
      <c r="AT193" s="24"/>
      <c r="AU193" s="24"/>
      <c r="AV193" s="24"/>
      <c r="BM193" s="520"/>
      <c r="BN193" s="520"/>
      <c r="BO193" s="520"/>
      <c r="BP193" s="184"/>
      <c r="BQ193" s="24"/>
      <c r="BR193" s="24"/>
      <c r="BS193" s="24"/>
      <c r="BT193" s="24"/>
      <c r="BU193" s="24"/>
      <c r="BV193" s="24"/>
      <c r="BW193" s="2"/>
    </row>
    <row r="194" spans="13:75">
      <c r="M194" s="520"/>
      <c r="N194" s="520"/>
      <c r="O194" s="520"/>
      <c r="P194" s="184"/>
      <c r="Q194" s="24"/>
      <c r="R194" s="24"/>
      <c r="S194" s="24"/>
      <c r="T194" s="24"/>
      <c r="U194" s="24"/>
      <c r="V194" s="24"/>
      <c r="AM194" s="520"/>
      <c r="AN194" s="520"/>
      <c r="AO194" s="520"/>
      <c r="AP194" s="184"/>
      <c r="AQ194" s="24"/>
      <c r="AR194" s="24"/>
      <c r="AS194" s="24"/>
      <c r="AT194" s="24"/>
      <c r="AU194" s="24"/>
      <c r="AV194" s="24"/>
      <c r="BM194" s="520"/>
      <c r="BN194" s="520"/>
      <c r="BO194" s="520"/>
      <c r="BP194" s="184"/>
      <c r="BQ194" s="24"/>
      <c r="BR194" s="24"/>
      <c r="BS194" s="24"/>
      <c r="BT194" s="24"/>
      <c r="BU194" s="24"/>
      <c r="BV194" s="24"/>
      <c r="BW194" s="2"/>
    </row>
    <row r="195" spans="13:75">
      <c r="M195" s="520"/>
      <c r="N195" s="520"/>
      <c r="O195" s="520"/>
      <c r="P195" s="184"/>
      <c r="Q195" s="24"/>
      <c r="R195" s="24"/>
      <c r="S195" s="24"/>
      <c r="T195" s="24"/>
      <c r="U195" s="24"/>
      <c r="V195" s="24"/>
      <c r="AM195" s="520"/>
      <c r="AN195" s="520"/>
      <c r="AO195" s="520"/>
      <c r="AP195" s="184"/>
      <c r="AQ195" s="24"/>
      <c r="AR195" s="24"/>
      <c r="AS195" s="24"/>
      <c r="AT195" s="24"/>
      <c r="AU195" s="24"/>
      <c r="AV195" s="24"/>
      <c r="BM195" s="520"/>
      <c r="BN195" s="520"/>
      <c r="BO195" s="520"/>
      <c r="BP195" s="184"/>
      <c r="BQ195" s="24"/>
      <c r="BR195" s="24"/>
      <c r="BS195" s="24"/>
      <c r="BT195" s="24"/>
      <c r="BU195" s="24"/>
      <c r="BV195" s="24"/>
      <c r="BW195" s="2"/>
    </row>
    <row r="196" spans="13:75">
      <c r="M196" s="2"/>
      <c r="N196" s="2"/>
      <c r="O196" s="1"/>
      <c r="P196" s="2"/>
      <c r="Q196" s="2"/>
      <c r="R196" s="2"/>
      <c r="S196" s="2"/>
      <c r="T196" s="2"/>
      <c r="U196" s="2"/>
      <c r="V196" s="2"/>
      <c r="W196" s="2"/>
      <c r="X196" s="2"/>
      <c r="Y196" s="2"/>
      <c r="Z196" s="2"/>
      <c r="AM196" s="2"/>
      <c r="AN196" s="2"/>
      <c r="AO196" s="1"/>
      <c r="AP196" s="2"/>
      <c r="AQ196" s="2"/>
      <c r="AR196" s="2"/>
      <c r="AS196" s="2"/>
      <c r="AT196" s="2"/>
      <c r="AU196" s="2"/>
      <c r="AV196" s="2"/>
      <c r="BM196" s="2"/>
      <c r="BN196" s="2"/>
      <c r="BO196" s="1"/>
      <c r="BP196" s="2"/>
      <c r="BQ196" s="2"/>
      <c r="BR196" s="2"/>
      <c r="BS196" s="2"/>
      <c r="BT196" s="2"/>
      <c r="BU196" s="2"/>
      <c r="BV196" s="2"/>
      <c r="BW196" s="2"/>
    </row>
    <row r="197" spans="13:75">
      <c r="M197" s="2"/>
      <c r="N197" s="2"/>
      <c r="O197" s="1"/>
      <c r="P197" s="2"/>
      <c r="Q197" s="2"/>
      <c r="R197" s="2"/>
      <c r="S197" s="2"/>
      <c r="T197" s="2"/>
      <c r="U197" s="2"/>
      <c r="V197" s="2"/>
      <c r="W197" s="2"/>
      <c r="X197" s="2"/>
      <c r="Y197" s="2"/>
      <c r="Z197" s="2"/>
      <c r="AM197" s="2"/>
      <c r="AN197" s="2"/>
      <c r="AO197" s="1"/>
      <c r="AP197" s="2"/>
      <c r="AQ197" s="2"/>
      <c r="AR197" s="2"/>
      <c r="AS197" s="2"/>
      <c r="AT197" s="2"/>
      <c r="AU197" s="2"/>
      <c r="AV197" s="2"/>
      <c r="BM197" s="2"/>
      <c r="BN197" s="2"/>
      <c r="BO197" s="1"/>
      <c r="BP197" s="2"/>
      <c r="BQ197" s="2"/>
      <c r="BR197" s="2"/>
      <c r="BS197" s="2"/>
      <c r="BT197" s="2"/>
      <c r="BU197" s="2"/>
      <c r="BV197" s="2"/>
      <c r="BW197" s="2"/>
    </row>
    <row r="198" spans="13:75">
      <c r="M198" s="2"/>
      <c r="N198" s="2"/>
      <c r="O198" s="1"/>
      <c r="P198" s="2"/>
      <c r="Q198" s="2"/>
      <c r="R198" s="2"/>
      <c r="S198" s="2"/>
      <c r="T198" s="2"/>
      <c r="U198" s="2"/>
      <c r="V198" s="2"/>
      <c r="W198" s="2"/>
      <c r="X198" s="2"/>
      <c r="Y198" s="2"/>
      <c r="Z198" s="2"/>
      <c r="AM198" s="2"/>
      <c r="AN198" s="2"/>
      <c r="AO198" s="1"/>
      <c r="AP198" s="2"/>
      <c r="AQ198" s="2"/>
      <c r="AR198" s="2"/>
      <c r="AS198" s="2"/>
      <c r="AT198" s="2"/>
      <c r="AU198" s="2"/>
      <c r="AV198" s="2"/>
      <c r="BM198" s="2"/>
      <c r="BN198" s="2"/>
      <c r="BO198" s="1"/>
      <c r="BP198" s="2"/>
      <c r="BQ198" s="2"/>
      <c r="BR198" s="2"/>
      <c r="BS198" s="2"/>
      <c r="BT198" s="2"/>
      <c r="BU198" s="2"/>
      <c r="BV198" s="2"/>
      <c r="BW198" s="2"/>
    </row>
    <row r="199" spans="13:75">
      <c r="M199" s="2"/>
      <c r="N199" s="2"/>
      <c r="O199" s="1"/>
      <c r="P199" s="2"/>
      <c r="Q199" s="2"/>
      <c r="R199" s="2"/>
      <c r="S199" s="2"/>
      <c r="T199" s="2"/>
      <c r="U199" s="2"/>
      <c r="V199" s="2"/>
      <c r="W199" s="2"/>
      <c r="X199" s="2"/>
      <c r="Y199" s="2"/>
      <c r="Z199" s="2"/>
      <c r="AM199" s="2"/>
      <c r="AN199" s="2"/>
      <c r="AO199" s="1"/>
      <c r="AP199" s="2"/>
      <c r="AQ199" s="2"/>
      <c r="AR199" s="2"/>
      <c r="AS199" s="2"/>
      <c r="AT199" s="2"/>
      <c r="AU199" s="2"/>
      <c r="AV199" s="2"/>
      <c r="BM199" s="2"/>
      <c r="BN199" s="2"/>
      <c r="BO199" s="1"/>
      <c r="BP199" s="2"/>
      <c r="BQ199" s="2"/>
      <c r="BR199" s="2"/>
      <c r="BS199" s="2"/>
      <c r="BT199" s="2"/>
      <c r="BU199" s="2"/>
      <c r="BV199" s="2"/>
      <c r="BW199" s="2"/>
    </row>
    <row r="200" spans="13:75">
      <c r="M200" s="2"/>
      <c r="N200" s="2"/>
      <c r="O200" s="1"/>
      <c r="P200" s="2"/>
      <c r="Q200" s="2"/>
      <c r="R200" s="2"/>
      <c r="S200" s="2"/>
      <c r="T200" s="2"/>
      <c r="U200" s="2"/>
      <c r="V200" s="2"/>
      <c r="W200" s="2"/>
      <c r="X200" s="2"/>
      <c r="Y200" s="2"/>
      <c r="Z200" s="2"/>
      <c r="AM200" s="2"/>
      <c r="AN200" s="2"/>
      <c r="AO200" s="1"/>
      <c r="AP200" s="2"/>
      <c r="AQ200" s="2"/>
      <c r="AR200" s="2"/>
      <c r="AS200" s="2"/>
      <c r="AT200" s="2"/>
      <c r="AU200" s="2"/>
      <c r="AV200" s="2"/>
      <c r="BM200" s="2"/>
      <c r="BN200" s="2"/>
      <c r="BO200" s="1"/>
      <c r="BP200" s="2"/>
      <c r="BQ200" s="2"/>
      <c r="BR200" s="2"/>
      <c r="BS200" s="2"/>
      <c r="BT200" s="2"/>
      <c r="BU200" s="2"/>
      <c r="BV200" s="2"/>
      <c r="BW200" s="2"/>
    </row>
    <row r="201" spans="13:75">
      <c r="M201" s="2"/>
      <c r="N201" s="2"/>
      <c r="O201" s="1"/>
      <c r="P201" s="2"/>
      <c r="Q201" s="2"/>
      <c r="R201" s="2"/>
      <c r="S201" s="2"/>
      <c r="T201" s="2"/>
      <c r="U201" s="2"/>
      <c r="V201" s="2"/>
      <c r="W201" s="2"/>
      <c r="X201" s="2"/>
      <c r="Y201" s="2"/>
      <c r="Z201" s="2"/>
      <c r="AM201" s="2"/>
      <c r="AN201" s="2"/>
      <c r="AO201" s="1"/>
      <c r="AP201" s="2"/>
      <c r="AQ201" s="2"/>
      <c r="AR201" s="2"/>
      <c r="AS201" s="2"/>
      <c r="AT201" s="2"/>
      <c r="AU201" s="2"/>
      <c r="AV201" s="2"/>
      <c r="BM201" s="2"/>
      <c r="BN201" s="2"/>
      <c r="BO201" s="1"/>
      <c r="BP201" s="2"/>
      <c r="BQ201" s="2"/>
      <c r="BR201" s="2"/>
      <c r="BS201" s="2"/>
      <c r="BT201" s="2"/>
      <c r="BU201" s="2"/>
      <c r="BV201" s="2"/>
      <c r="BW201" s="2"/>
    </row>
    <row r="202" spans="13:75">
      <c r="M202" s="2"/>
      <c r="N202" s="2"/>
      <c r="O202" s="1"/>
      <c r="P202" s="2"/>
      <c r="Q202" s="2"/>
      <c r="R202" s="2"/>
      <c r="S202" s="2"/>
      <c r="T202" s="2"/>
      <c r="U202" s="2"/>
      <c r="V202" s="2"/>
      <c r="W202" s="2"/>
      <c r="X202" s="2"/>
      <c r="Y202" s="2"/>
      <c r="Z202" s="2"/>
      <c r="AM202" s="2"/>
      <c r="AN202" s="2"/>
      <c r="AO202" s="1"/>
      <c r="AP202" s="2"/>
      <c r="AQ202" s="2"/>
      <c r="AR202" s="2"/>
      <c r="AS202" s="2"/>
      <c r="AT202" s="2"/>
      <c r="AU202" s="2"/>
      <c r="AV202" s="2"/>
      <c r="BM202" s="2"/>
      <c r="BN202" s="2"/>
      <c r="BO202" s="1"/>
      <c r="BP202" s="2"/>
      <c r="BQ202" s="2"/>
      <c r="BR202" s="2"/>
      <c r="BS202" s="2"/>
      <c r="BT202" s="2"/>
      <c r="BU202" s="2"/>
      <c r="BV202" s="2"/>
      <c r="BW202" s="2"/>
    </row>
    <row r="203" spans="13:75">
      <c r="O203"/>
      <c r="P203" s="1"/>
      <c r="Q203" s="1"/>
      <c r="R203" s="1"/>
      <c r="S203" s="1"/>
      <c r="T203" s="1"/>
      <c r="U203" s="176">
        <f>IFERROR(+COUNTIF(U206:U250,"SI")/(COUNTIF(U206:U250,"SI")+COUNTIF(U206:U250,"Non")),0)</f>
        <v>1</v>
      </c>
      <c r="V203" s="176">
        <f>IFERROR(+COUNTIF(V206:V250,"SI")/(COUNTIF(V206:V250,"SI")+COUNTIF(V206:V250,"Non")),0)</f>
        <v>1</v>
      </c>
      <c r="AC203" s="185"/>
      <c r="AO203"/>
      <c r="AP203" s="1"/>
      <c r="AQ203" s="1"/>
      <c r="AR203" s="1"/>
      <c r="AS203" s="1"/>
      <c r="AT203" s="1"/>
      <c r="AU203" s="176">
        <f>IFERROR(+COUNTIF(AU206:AU250,"SI")/(COUNTIF(AU206:AU250,"SI")+COUNTIF(AU206:AU250,"Non")),0)</f>
        <v>0</v>
      </c>
      <c r="AV203" s="176">
        <f>IFERROR(+COUNTIF(AV206:AV250,"SI")/(COUNTIF(AV206:AV250,"SI")+COUNTIF(AV206:AV250,"Non")),0)</f>
        <v>0</v>
      </c>
      <c r="BO203"/>
      <c r="BP203" s="1"/>
      <c r="BQ203" s="1"/>
      <c r="BR203" s="1"/>
      <c r="BS203" s="1"/>
      <c r="BT203" s="1"/>
      <c r="BU203" s="176">
        <f>IFERROR(+COUNTIF(BU206:BU250,"SI")/(COUNTIF(BU206:BU250,"SI")+COUNTIF(BU206:BU250,"Non")),0)</f>
        <v>0</v>
      </c>
      <c r="BV203" s="176">
        <f>IFERROR(+COUNTIF(BV206:BV250,"SI")/(COUNTIF(BV206:BV250,"SI")+COUNTIF(BV206:BV250,"Non")),0)</f>
        <v>0</v>
      </c>
    </row>
    <row r="204" spans="13:75" ht="15" customHeight="1">
      <c r="M204" s="597" t="s">
        <v>162</v>
      </c>
      <c r="N204" s="598"/>
      <c r="O204" s="599"/>
      <c r="P204" s="614" t="s">
        <v>433</v>
      </c>
      <c r="Q204" s="603" t="s">
        <v>94</v>
      </c>
      <c r="R204" s="605" t="s">
        <v>227</v>
      </c>
      <c r="S204" s="609" t="s">
        <v>257</v>
      </c>
      <c r="T204" s="609" t="s">
        <v>258</v>
      </c>
      <c r="U204" s="603" t="s">
        <v>259</v>
      </c>
      <c r="V204" s="605" t="s">
        <v>260</v>
      </c>
      <c r="W204" s="2"/>
      <c r="X204" s="2"/>
      <c r="Y204" s="2"/>
      <c r="Z204" s="2"/>
      <c r="AM204" s="597" t="s">
        <v>162</v>
      </c>
      <c r="AN204" s="598"/>
      <c r="AO204" s="599"/>
      <c r="AP204" s="614" t="s">
        <v>433</v>
      </c>
      <c r="AQ204" s="603" t="s">
        <v>94</v>
      </c>
      <c r="AR204" s="605" t="s">
        <v>227</v>
      </c>
      <c r="AS204" s="609" t="s">
        <v>257</v>
      </c>
      <c r="AT204" s="609" t="s">
        <v>258</v>
      </c>
      <c r="AU204" s="603" t="s">
        <v>259</v>
      </c>
      <c r="AV204" s="605" t="s">
        <v>260</v>
      </c>
      <c r="BM204" s="597" t="s">
        <v>162</v>
      </c>
      <c r="BN204" s="598"/>
      <c r="BO204" s="599"/>
      <c r="BP204" s="614" t="s">
        <v>433</v>
      </c>
      <c r="BQ204" s="603" t="s">
        <v>94</v>
      </c>
      <c r="BR204" s="605" t="s">
        <v>227</v>
      </c>
      <c r="BS204" s="609" t="s">
        <v>257</v>
      </c>
      <c r="BT204" s="609" t="s">
        <v>258</v>
      </c>
      <c r="BU204" s="603" t="s">
        <v>259</v>
      </c>
      <c r="BV204" s="605" t="s">
        <v>260</v>
      </c>
      <c r="BW204" s="2"/>
    </row>
    <row r="205" spans="13:75">
      <c r="M205" s="600"/>
      <c r="N205" s="601"/>
      <c r="O205" s="602"/>
      <c r="P205" s="604"/>
      <c r="Q205" s="604"/>
      <c r="R205" s="606"/>
      <c r="S205" s="610"/>
      <c r="T205" s="610"/>
      <c r="U205" s="604"/>
      <c r="V205" s="606"/>
      <c r="W205" s="2"/>
      <c r="X205" s="2"/>
      <c r="Y205" s="2"/>
      <c r="Z205" s="2"/>
      <c r="AM205" s="600"/>
      <c r="AN205" s="601"/>
      <c r="AO205" s="602"/>
      <c r="AP205" s="604"/>
      <c r="AQ205" s="604"/>
      <c r="AR205" s="606"/>
      <c r="AS205" s="610"/>
      <c r="AT205" s="610"/>
      <c r="AU205" s="604"/>
      <c r="AV205" s="606"/>
      <c r="BM205" s="600"/>
      <c r="BN205" s="601"/>
      <c r="BO205" s="602"/>
      <c r="BP205" s="604"/>
      <c r="BQ205" s="604"/>
      <c r="BR205" s="606"/>
      <c r="BS205" s="610"/>
      <c r="BT205" s="610"/>
      <c r="BU205" s="604"/>
      <c r="BV205" s="606"/>
      <c r="BW205" s="2"/>
    </row>
    <row r="206" spans="13:75" ht="25.5">
      <c r="M206" s="615" t="s">
        <v>444</v>
      </c>
      <c r="N206" s="525">
        <v>26847</v>
      </c>
      <c r="O206" s="525" t="s">
        <v>445</v>
      </c>
      <c r="P206" s="525" t="s">
        <v>391</v>
      </c>
      <c r="Q206" s="526">
        <v>0.85714285714285698</v>
      </c>
      <c r="R206" s="526">
        <v>0.57142857142857095</v>
      </c>
      <c r="S206" s="177"/>
      <c r="T206" s="177"/>
      <c r="U206" s="178" t="str">
        <f>+IF(Q206=0,"----",IF(Q206&gt;=S206,"SI","NON"))</f>
        <v>SI</v>
      </c>
      <c r="V206" s="179" t="str">
        <f>+IF(R206=0,"----",IF(R206&gt;=T206,"SI","NON"))</f>
        <v>SI</v>
      </c>
      <c r="W206" s="2"/>
      <c r="X206" s="2"/>
      <c r="Y206" s="2"/>
      <c r="Z206" s="2"/>
      <c r="AM206" s="615" t="s">
        <v>444</v>
      </c>
      <c r="AN206" s="525">
        <v>26847</v>
      </c>
      <c r="AO206" s="525" t="s">
        <v>445</v>
      </c>
      <c r="AP206" s="525"/>
      <c r="AQ206" s="526"/>
      <c r="AR206" s="526"/>
      <c r="AS206" s="177"/>
      <c r="AT206" s="177"/>
      <c r="AU206" s="178" t="str">
        <f>+IF(AQ206=0,"----",IF(AQ206&gt;=AS206,"SI","NON"))</f>
        <v>----</v>
      </c>
      <c r="AV206" s="179" t="str">
        <f>+IF(AR206=0,"----",IF(AR206&gt;=AT206,"SI","NON"))</f>
        <v>----</v>
      </c>
      <c r="BM206" s="615" t="s">
        <v>444</v>
      </c>
      <c r="BN206" s="525">
        <v>26847</v>
      </c>
      <c r="BO206" s="525" t="s">
        <v>445</v>
      </c>
      <c r="BP206" s="525"/>
      <c r="BQ206" s="526"/>
      <c r="BR206" s="526"/>
      <c r="BS206" s="177"/>
      <c r="BT206" s="177"/>
      <c r="BU206" s="178" t="str">
        <f>+IF(BQ206=0,"----",IF(BQ206&gt;=BS206,"SI","NON"))</f>
        <v>----</v>
      </c>
      <c r="BV206" s="179" t="str">
        <f>+IF(BR206=0,"----",IF(BR206&gt;=BT206,"SI","NON"))</f>
        <v>----</v>
      </c>
      <c r="BW206" s="2"/>
    </row>
    <row r="207" spans="13:75" ht="25.5">
      <c r="M207" s="615"/>
      <c r="N207" s="525">
        <v>26848</v>
      </c>
      <c r="O207" s="525" t="s">
        <v>446</v>
      </c>
      <c r="P207" s="525" t="s">
        <v>391</v>
      </c>
      <c r="Q207" s="526">
        <v>1</v>
      </c>
      <c r="R207" s="526">
        <v>0.27272727272727298</v>
      </c>
      <c r="S207" s="177"/>
      <c r="T207" s="177"/>
      <c r="U207" s="178" t="str">
        <f t="shared" ref="U207:U227" si="14">+IF(Q207=0,"----",IF(Q207&gt;=S207,"SI","NON"))</f>
        <v>SI</v>
      </c>
      <c r="V207" s="179" t="str">
        <f t="shared" ref="V207:V227" si="15">+IF(R207=0,"----",IF(R207&gt;=T207,"SI","NON"))</f>
        <v>SI</v>
      </c>
      <c r="W207" s="2"/>
      <c r="X207" s="2"/>
      <c r="Y207" s="2"/>
      <c r="Z207" s="2"/>
      <c r="AM207" s="615"/>
      <c r="AN207" s="525">
        <v>26848</v>
      </c>
      <c r="AO207" s="525" t="s">
        <v>446</v>
      </c>
      <c r="AP207" s="525"/>
      <c r="AQ207" s="526"/>
      <c r="AR207" s="526"/>
      <c r="AS207" s="177"/>
      <c r="AT207" s="177"/>
      <c r="AU207" s="178" t="str">
        <f t="shared" ref="AU207:AU227" si="16">+IF(AQ207=0,"----",IF(AQ207&gt;=AS207,"SI","NON"))</f>
        <v>----</v>
      </c>
      <c r="AV207" s="179" t="str">
        <f t="shared" ref="AV207:AV227" si="17">+IF(AR207=0,"----",IF(AR207&gt;=AT207,"SI","NON"))</f>
        <v>----</v>
      </c>
      <c r="BM207" s="615"/>
      <c r="BN207" s="525">
        <v>26848</v>
      </c>
      <c r="BO207" s="525" t="s">
        <v>446</v>
      </c>
      <c r="BP207" s="525"/>
      <c r="BQ207" s="526"/>
      <c r="BR207" s="526"/>
      <c r="BS207" s="177"/>
      <c r="BT207" s="177"/>
      <c r="BU207" s="178" t="str">
        <f t="shared" ref="BU207:BU227" si="18">+IF(BQ207=0,"----",IF(BQ207&gt;=BS207,"SI","NON"))</f>
        <v>----</v>
      </c>
      <c r="BV207" s="179" t="str">
        <f t="shared" ref="BV207:BV227" si="19">+IF(BR207=0,"----",IF(BR207&gt;=BT207,"SI","NON"))</f>
        <v>----</v>
      </c>
      <c r="BW207" s="2"/>
    </row>
    <row r="208" spans="13:75" ht="25.5">
      <c r="M208" s="615"/>
      <c r="N208" s="525">
        <v>26849</v>
      </c>
      <c r="O208" s="525" t="s">
        <v>447</v>
      </c>
      <c r="P208" s="525" t="s">
        <v>391</v>
      </c>
      <c r="Q208" s="526">
        <v>0.75</v>
      </c>
      <c r="R208" s="526">
        <v>0.27272727272727298</v>
      </c>
      <c r="S208" s="177"/>
      <c r="T208" s="177"/>
      <c r="U208" s="178" t="str">
        <f t="shared" si="14"/>
        <v>SI</v>
      </c>
      <c r="V208" s="179" t="str">
        <f t="shared" si="15"/>
        <v>SI</v>
      </c>
      <c r="W208" s="2"/>
      <c r="X208" s="2"/>
      <c r="Y208" s="2"/>
      <c r="Z208" s="2"/>
      <c r="AM208" s="615"/>
      <c r="AN208" s="525">
        <v>26849</v>
      </c>
      <c r="AO208" s="525" t="s">
        <v>447</v>
      </c>
      <c r="AP208" s="525"/>
      <c r="AQ208" s="526"/>
      <c r="AR208" s="526"/>
      <c r="AS208" s="177"/>
      <c r="AT208" s="177"/>
      <c r="AU208" s="178" t="str">
        <f t="shared" si="16"/>
        <v>----</v>
      </c>
      <c r="AV208" s="179" t="str">
        <f t="shared" si="17"/>
        <v>----</v>
      </c>
      <c r="BM208" s="615"/>
      <c r="BN208" s="525">
        <v>26849</v>
      </c>
      <c r="BO208" s="525" t="s">
        <v>447</v>
      </c>
      <c r="BP208" s="525"/>
      <c r="BQ208" s="526"/>
      <c r="BR208" s="526"/>
      <c r="BS208" s="177"/>
      <c r="BT208" s="177"/>
      <c r="BU208" s="178" t="str">
        <f t="shared" si="18"/>
        <v>----</v>
      </c>
      <c r="BV208" s="179" t="str">
        <f t="shared" si="19"/>
        <v>----</v>
      </c>
      <c r="BW208" s="2"/>
    </row>
    <row r="209" spans="13:75" ht="25.5">
      <c r="M209" s="615"/>
      <c r="N209" s="525">
        <v>26850</v>
      </c>
      <c r="O209" s="525" t="s">
        <v>448</v>
      </c>
      <c r="P209" s="525" t="s">
        <v>391</v>
      </c>
      <c r="Q209" s="526">
        <v>1</v>
      </c>
      <c r="R209" s="526">
        <v>0.26086956521739102</v>
      </c>
      <c r="S209" s="177"/>
      <c r="T209" s="177"/>
      <c r="U209" s="178" t="str">
        <f t="shared" si="14"/>
        <v>SI</v>
      </c>
      <c r="V209" s="179" t="str">
        <f t="shared" si="15"/>
        <v>SI</v>
      </c>
      <c r="W209" s="2"/>
      <c r="X209" s="2"/>
      <c r="Y209" s="2"/>
      <c r="Z209" s="2"/>
      <c r="AM209" s="615"/>
      <c r="AN209" s="525">
        <v>26850</v>
      </c>
      <c r="AO209" s="525" t="s">
        <v>448</v>
      </c>
      <c r="AP209" s="525"/>
      <c r="AQ209" s="526"/>
      <c r="AR209" s="526"/>
      <c r="AS209" s="177"/>
      <c r="AT209" s="177"/>
      <c r="AU209" s="178" t="str">
        <f t="shared" si="16"/>
        <v>----</v>
      </c>
      <c r="AV209" s="179" t="str">
        <f t="shared" si="17"/>
        <v>----</v>
      </c>
      <c r="BM209" s="615"/>
      <c r="BN209" s="525">
        <v>26850</v>
      </c>
      <c r="BO209" s="525" t="s">
        <v>448</v>
      </c>
      <c r="BP209" s="525"/>
      <c r="BQ209" s="526"/>
      <c r="BR209" s="526"/>
      <c r="BS209" s="177"/>
      <c r="BT209" s="177"/>
      <c r="BU209" s="178" t="str">
        <f t="shared" si="18"/>
        <v>----</v>
      </c>
      <c r="BV209" s="179" t="str">
        <f t="shared" si="19"/>
        <v>----</v>
      </c>
      <c r="BW209" s="2"/>
    </row>
    <row r="210" spans="13:75" ht="25.5">
      <c r="M210" s="615"/>
      <c r="N210" s="525">
        <v>26851</v>
      </c>
      <c r="O210" s="525" t="s">
        <v>449</v>
      </c>
      <c r="P210" s="525" t="s">
        <v>391</v>
      </c>
      <c r="Q210" s="526">
        <v>1</v>
      </c>
      <c r="R210" s="526">
        <v>0.20833333333333301</v>
      </c>
      <c r="S210" s="177"/>
      <c r="T210" s="177"/>
      <c r="U210" s="178" t="str">
        <f t="shared" si="14"/>
        <v>SI</v>
      </c>
      <c r="V210" s="179" t="str">
        <f t="shared" si="15"/>
        <v>SI</v>
      </c>
      <c r="W210" s="2"/>
      <c r="X210" s="2"/>
      <c r="Y210" s="2"/>
      <c r="Z210" s="2"/>
      <c r="AM210" s="615"/>
      <c r="AN210" s="525">
        <v>26851</v>
      </c>
      <c r="AO210" s="525" t="s">
        <v>449</v>
      </c>
      <c r="AP210" s="525"/>
      <c r="AQ210" s="526"/>
      <c r="AR210" s="526"/>
      <c r="AS210" s="177"/>
      <c r="AT210" s="177"/>
      <c r="AU210" s="178" t="str">
        <f t="shared" si="16"/>
        <v>----</v>
      </c>
      <c r="AV210" s="179" t="str">
        <f t="shared" si="17"/>
        <v>----</v>
      </c>
      <c r="BM210" s="615"/>
      <c r="BN210" s="525">
        <v>26851</v>
      </c>
      <c r="BO210" s="525" t="s">
        <v>449</v>
      </c>
      <c r="BP210" s="525"/>
      <c r="BQ210" s="526"/>
      <c r="BR210" s="526"/>
      <c r="BS210" s="177"/>
      <c r="BT210" s="177"/>
      <c r="BU210" s="178" t="str">
        <f t="shared" si="18"/>
        <v>----</v>
      </c>
      <c r="BV210" s="179" t="str">
        <f t="shared" si="19"/>
        <v>----</v>
      </c>
      <c r="BW210" s="2"/>
    </row>
    <row r="211" spans="13:75" ht="25.5">
      <c r="M211" s="615"/>
      <c r="N211" s="525">
        <v>26853</v>
      </c>
      <c r="O211" s="525" t="s">
        <v>450</v>
      </c>
      <c r="P211" s="525" t="s">
        <v>391</v>
      </c>
      <c r="Q211" s="526">
        <v>0.66666666666666696</v>
      </c>
      <c r="R211" s="526">
        <v>0.33333333333333298</v>
      </c>
      <c r="S211" s="177"/>
      <c r="T211" s="177"/>
      <c r="U211" s="178" t="str">
        <f t="shared" si="14"/>
        <v>SI</v>
      </c>
      <c r="V211" s="179" t="str">
        <f t="shared" si="15"/>
        <v>SI</v>
      </c>
      <c r="W211" s="2"/>
      <c r="X211" s="2"/>
      <c r="Y211" s="2"/>
      <c r="Z211" s="2"/>
      <c r="AM211" s="615"/>
      <c r="AN211" s="525">
        <v>26853</v>
      </c>
      <c r="AO211" s="525" t="s">
        <v>450</v>
      </c>
      <c r="AP211" s="525"/>
      <c r="AQ211" s="526"/>
      <c r="AR211" s="526"/>
      <c r="AS211" s="177"/>
      <c r="AT211" s="177"/>
      <c r="AU211" s="178" t="str">
        <f t="shared" si="16"/>
        <v>----</v>
      </c>
      <c r="AV211" s="179" t="str">
        <f t="shared" si="17"/>
        <v>----</v>
      </c>
      <c r="BM211" s="615"/>
      <c r="BN211" s="525">
        <v>26853</v>
      </c>
      <c r="BO211" s="525" t="s">
        <v>450</v>
      </c>
      <c r="BP211" s="525"/>
      <c r="BQ211" s="526"/>
      <c r="BR211" s="526"/>
      <c r="BS211" s="177"/>
      <c r="BT211" s="177"/>
      <c r="BU211" s="178" t="str">
        <f t="shared" si="18"/>
        <v>----</v>
      </c>
      <c r="BV211" s="179" t="str">
        <f t="shared" si="19"/>
        <v>----</v>
      </c>
      <c r="BW211" s="2"/>
    </row>
    <row r="212" spans="13:75" ht="25.5">
      <c r="M212" s="615"/>
      <c r="N212" s="525">
        <v>26854</v>
      </c>
      <c r="O212" s="525" t="s">
        <v>451</v>
      </c>
      <c r="P212" s="525" t="s">
        <v>391</v>
      </c>
      <c r="Q212" s="526">
        <v>1</v>
      </c>
      <c r="R212" s="526">
        <v>0.28571428571428598</v>
      </c>
      <c r="S212" s="177"/>
      <c r="T212" s="177"/>
      <c r="U212" s="178" t="str">
        <f t="shared" si="14"/>
        <v>SI</v>
      </c>
      <c r="V212" s="179" t="str">
        <f t="shared" si="15"/>
        <v>SI</v>
      </c>
      <c r="W212" s="2"/>
      <c r="X212" s="2"/>
      <c r="Y212" s="2"/>
      <c r="Z212" s="2"/>
      <c r="AM212" s="615"/>
      <c r="AN212" s="525">
        <v>26854</v>
      </c>
      <c r="AO212" s="525" t="s">
        <v>451</v>
      </c>
      <c r="AP212" s="525"/>
      <c r="AQ212" s="526"/>
      <c r="AR212" s="526"/>
      <c r="AS212" s="177"/>
      <c r="AT212" s="177"/>
      <c r="AU212" s="178" t="str">
        <f t="shared" si="16"/>
        <v>----</v>
      </c>
      <c r="AV212" s="179" t="str">
        <f t="shared" si="17"/>
        <v>----</v>
      </c>
      <c r="BM212" s="615"/>
      <c r="BN212" s="525">
        <v>26854</v>
      </c>
      <c r="BO212" s="525" t="s">
        <v>451</v>
      </c>
      <c r="BP212" s="525"/>
      <c r="BQ212" s="526"/>
      <c r="BR212" s="526"/>
      <c r="BS212" s="177"/>
      <c r="BT212" s="177"/>
      <c r="BU212" s="178" t="str">
        <f t="shared" si="18"/>
        <v>----</v>
      </c>
      <c r="BV212" s="179" t="str">
        <f t="shared" si="19"/>
        <v>----</v>
      </c>
      <c r="BW212" s="2"/>
    </row>
    <row r="213" spans="13:75" ht="38.25">
      <c r="M213" s="615"/>
      <c r="N213" s="525">
        <v>26855</v>
      </c>
      <c r="O213" s="525" t="s">
        <v>452</v>
      </c>
      <c r="P213" s="525" t="s">
        <v>391</v>
      </c>
      <c r="Q213" s="526">
        <v>1</v>
      </c>
      <c r="R213" s="526">
        <v>0.2</v>
      </c>
      <c r="S213" s="177"/>
      <c r="T213" s="177"/>
      <c r="U213" s="178" t="str">
        <f t="shared" si="14"/>
        <v>SI</v>
      </c>
      <c r="V213" s="179" t="str">
        <f t="shared" si="15"/>
        <v>SI</v>
      </c>
      <c r="W213" s="2"/>
      <c r="X213" s="2"/>
      <c r="Y213" s="2"/>
      <c r="Z213" s="2"/>
      <c r="AM213" s="615"/>
      <c r="AN213" s="525">
        <v>26855</v>
      </c>
      <c r="AO213" s="525" t="s">
        <v>452</v>
      </c>
      <c r="AP213" s="525"/>
      <c r="AQ213" s="526"/>
      <c r="AR213" s="526"/>
      <c r="AS213" s="177"/>
      <c r="AT213" s="177"/>
      <c r="AU213" s="178" t="str">
        <f t="shared" si="16"/>
        <v>----</v>
      </c>
      <c r="AV213" s="179" t="str">
        <f t="shared" si="17"/>
        <v>----</v>
      </c>
      <c r="BM213" s="615"/>
      <c r="BN213" s="525">
        <v>26855</v>
      </c>
      <c r="BO213" s="525" t="s">
        <v>452</v>
      </c>
      <c r="BP213" s="525"/>
      <c r="BQ213" s="526"/>
      <c r="BR213" s="526"/>
      <c r="BS213" s="177"/>
      <c r="BT213" s="177"/>
      <c r="BU213" s="178" t="str">
        <f t="shared" si="18"/>
        <v>----</v>
      </c>
      <c r="BV213" s="179" t="str">
        <f t="shared" si="19"/>
        <v>----</v>
      </c>
      <c r="BW213" s="2"/>
    </row>
    <row r="214" spans="13:75" ht="25.5">
      <c r="M214" s="615"/>
      <c r="N214" s="525">
        <v>26856</v>
      </c>
      <c r="O214" s="525" t="s">
        <v>453</v>
      </c>
      <c r="P214" s="525" t="s">
        <v>391</v>
      </c>
      <c r="Q214" s="526">
        <v>1</v>
      </c>
      <c r="R214" s="526">
        <v>0.230769230769231</v>
      </c>
      <c r="S214" s="177"/>
      <c r="T214" s="177"/>
      <c r="U214" s="178" t="str">
        <f t="shared" si="14"/>
        <v>SI</v>
      </c>
      <c r="V214" s="179" t="str">
        <f t="shared" si="15"/>
        <v>SI</v>
      </c>
      <c r="W214" s="2"/>
      <c r="X214" s="2"/>
      <c r="Y214" s="2"/>
      <c r="Z214" s="2"/>
      <c r="AM214" s="615"/>
      <c r="AN214" s="525">
        <v>26856</v>
      </c>
      <c r="AO214" s="525" t="s">
        <v>453</v>
      </c>
      <c r="AP214" s="525"/>
      <c r="AQ214" s="526"/>
      <c r="AR214" s="526"/>
      <c r="AS214" s="177"/>
      <c r="AT214" s="177"/>
      <c r="AU214" s="178" t="str">
        <f t="shared" si="16"/>
        <v>----</v>
      </c>
      <c r="AV214" s="179" t="str">
        <f t="shared" si="17"/>
        <v>----</v>
      </c>
      <c r="BM214" s="615"/>
      <c r="BN214" s="525">
        <v>26856</v>
      </c>
      <c r="BO214" s="525" t="s">
        <v>453</v>
      </c>
      <c r="BP214" s="525"/>
      <c r="BQ214" s="526"/>
      <c r="BR214" s="526"/>
      <c r="BS214" s="177"/>
      <c r="BT214" s="177"/>
      <c r="BU214" s="178" t="str">
        <f t="shared" si="18"/>
        <v>----</v>
      </c>
      <c r="BV214" s="179" t="str">
        <f t="shared" si="19"/>
        <v>----</v>
      </c>
      <c r="BW214" s="2"/>
    </row>
    <row r="215" spans="13:75" ht="25.5">
      <c r="M215" s="615"/>
      <c r="N215" s="525">
        <v>26857</v>
      </c>
      <c r="O215" s="525" t="s">
        <v>454</v>
      </c>
      <c r="P215" s="525" t="s">
        <v>391</v>
      </c>
      <c r="Q215" s="526">
        <v>1</v>
      </c>
      <c r="R215" s="526">
        <v>0.25925925925925902</v>
      </c>
      <c r="S215" s="177"/>
      <c r="T215" s="177"/>
      <c r="U215" s="178" t="str">
        <f t="shared" si="14"/>
        <v>SI</v>
      </c>
      <c r="V215" s="179" t="str">
        <f t="shared" si="15"/>
        <v>SI</v>
      </c>
      <c r="W215" s="2"/>
      <c r="X215" s="2"/>
      <c r="Y215" s="2"/>
      <c r="Z215" s="2"/>
      <c r="AM215" s="615"/>
      <c r="AN215" s="525">
        <v>26857</v>
      </c>
      <c r="AO215" s="525" t="s">
        <v>454</v>
      </c>
      <c r="AP215" s="525"/>
      <c r="AQ215" s="526"/>
      <c r="AR215" s="526"/>
      <c r="AS215" s="177"/>
      <c r="AT215" s="177"/>
      <c r="AU215" s="178" t="str">
        <f t="shared" si="16"/>
        <v>----</v>
      </c>
      <c r="AV215" s="179" t="str">
        <f t="shared" si="17"/>
        <v>----</v>
      </c>
      <c r="BM215" s="615"/>
      <c r="BN215" s="525">
        <v>26857</v>
      </c>
      <c r="BO215" s="525" t="s">
        <v>454</v>
      </c>
      <c r="BP215" s="525"/>
      <c r="BQ215" s="526"/>
      <c r="BR215" s="526"/>
      <c r="BS215" s="177"/>
      <c r="BT215" s="177"/>
      <c r="BU215" s="178" t="str">
        <f t="shared" si="18"/>
        <v>----</v>
      </c>
      <c r="BV215" s="179" t="str">
        <f t="shared" si="19"/>
        <v>----</v>
      </c>
      <c r="BW215" s="2"/>
    </row>
    <row r="216" spans="13:75" ht="25.5">
      <c r="M216" s="615"/>
      <c r="N216" s="525">
        <v>26864</v>
      </c>
      <c r="O216" s="525" t="s">
        <v>455</v>
      </c>
      <c r="P216" s="525" t="s">
        <v>391</v>
      </c>
      <c r="Q216" s="526">
        <v>1</v>
      </c>
      <c r="R216" s="526">
        <v>0.22222222222222199</v>
      </c>
      <c r="S216" s="177"/>
      <c r="T216" s="177"/>
      <c r="U216" s="178" t="str">
        <f t="shared" si="14"/>
        <v>SI</v>
      </c>
      <c r="V216" s="179" t="str">
        <f t="shared" si="15"/>
        <v>SI</v>
      </c>
      <c r="W216" s="2"/>
      <c r="X216" s="2"/>
      <c r="Y216" s="2"/>
      <c r="Z216" s="2"/>
      <c r="AM216" s="615"/>
      <c r="AN216" s="525">
        <v>26864</v>
      </c>
      <c r="AO216" s="525" t="s">
        <v>455</v>
      </c>
      <c r="AP216" s="525"/>
      <c r="AQ216" s="526"/>
      <c r="AR216" s="526"/>
      <c r="AS216" s="177"/>
      <c r="AT216" s="177"/>
      <c r="AU216" s="178" t="str">
        <f t="shared" si="16"/>
        <v>----</v>
      </c>
      <c r="AV216" s="179" t="str">
        <f t="shared" si="17"/>
        <v>----</v>
      </c>
      <c r="BM216" s="615"/>
      <c r="BN216" s="525">
        <v>26864</v>
      </c>
      <c r="BO216" s="525" t="s">
        <v>455</v>
      </c>
      <c r="BP216" s="525"/>
      <c r="BQ216" s="526"/>
      <c r="BR216" s="526"/>
      <c r="BS216" s="177"/>
      <c r="BT216" s="177"/>
      <c r="BU216" s="178" t="str">
        <f t="shared" si="18"/>
        <v>----</v>
      </c>
      <c r="BV216" s="179" t="str">
        <f t="shared" si="19"/>
        <v>----</v>
      </c>
      <c r="BW216" s="2"/>
    </row>
    <row r="217" spans="13:75">
      <c r="M217" s="615"/>
      <c r="N217" s="525">
        <v>26865</v>
      </c>
      <c r="O217" s="525" t="s">
        <v>456</v>
      </c>
      <c r="P217" s="525" t="s">
        <v>391</v>
      </c>
      <c r="Q217" s="526">
        <v>1</v>
      </c>
      <c r="R217" s="526">
        <v>0.66666666666666696</v>
      </c>
      <c r="S217" s="177"/>
      <c r="T217" s="177"/>
      <c r="U217" s="178" t="str">
        <f t="shared" si="14"/>
        <v>SI</v>
      </c>
      <c r="V217" s="179" t="str">
        <f t="shared" si="15"/>
        <v>SI</v>
      </c>
      <c r="W217" s="2"/>
      <c r="X217" s="2"/>
      <c r="Y217" s="2"/>
      <c r="Z217" s="2"/>
      <c r="AM217" s="615"/>
      <c r="AN217" s="525">
        <v>26865</v>
      </c>
      <c r="AO217" s="525" t="s">
        <v>456</v>
      </c>
      <c r="AP217" s="525"/>
      <c r="AQ217" s="526"/>
      <c r="AR217" s="526"/>
      <c r="AS217" s="177"/>
      <c r="AT217" s="177"/>
      <c r="AU217" s="178" t="str">
        <f t="shared" si="16"/>
        <v>----</v>
      </c>
      <c r="AV217" s="179" t="str">
        <f t="shared" si="17"/>
        <v>----</v>
      </c>
      <c r="BM217" s="615"/>
      <c r="BN217" s="525">
        <v>26865</v>
      </c>
      <c r="BO217" s="525" t="s">
        <v>456</v>
      </c>
      <c r="BP217" s="525"/>
      <c r="BQ217" s="526"/>
      <c r="BR217" s="526"/>
      <c r="BS217" s="177"/>
      <c r="BT217" s="177"/>
      <c r="BU217" s="178" t="str">
        <f t="shared" si="18"/>
        <v>----</v>
      </c>
      <c r="BV217" s="179" t="str">
        <f t="shared" si="19"/>
        <v>----</v>
      </c>
      <c r="BW217" s="2"/>
    </row>
    <row r="218" spans="13:75" ht="25.5">
      <c r="M218" s="615"/>
      <c r="N218" s="525">
        <v>26866</v>
      </c>
      <c r="O218" s="525" t="s">
        <v>457</v>
      </c>
      <c r="P218" s="525" t="s">
        <v>391</v>
      </c>
      <c r="Q218" s="526">
        <v>1</v>
      </c>
      <c r="R218" s="526">
        <v>0.22222222222222199</v>
      </c>
      <c r="S218" s="177"/>
      <c r="T218" s="177"/>
      <c r="U218" s="178" t="str">
        <f t="shared" si="14"/>
        <v>SI</v>
      </c>
      <c r="V218" s="179" t="str">
        <f t="shared" si="15"/>
        <v>SI</v>
      </c>
      <c r="W218" s="2"/>
      <c r="X218" s="2"/>
      <c r="Y218" s="2"/>
      <c r="Z218" s="2"/>
      <c r="AM218" s="615"/>
      <c r="AN218" s="525">
        <v>26866</v>
      </c>
      <c r="AO218" s="525" t="s">
        <v>457</v>
      </c>
      <c r="AP218" s="525"/>
      <c r="AQ218" s="526"/>
      <c r="AR218" s="526"/>
      <c r="AS218" s="177"/>
      <c r="AT218" s="177"/>
      <c r="AU218" s="178" t="str">
        <f t="shared" si="16"/>
        <v>----</v>
      </c>
      <c r="AV218" s="179" t="str">
        <f t="shared" si="17"/>
        <v>----</v>
      </c>
      <c r="BM218" s="615"/>
      <c r="BN218" s="525">
        <v>26866</v>
      </c>
      <c r="BO218" s="525" t="s">
        <v>457</v>
      </c>
      <c r="BP218" s="525"/>
      <c r="BQ218" s="526"/>
      <c r="BR218" s="526"/>
      <c r="BS218" s="177"/>
      <c r="BT218" s="177"/>
      <c r="BU218" s="178" t="str">
        <f t="shared" si="18"/>
        <v>----</v>
      </c>
      <c r="BV218" s="179" t="str">
        <f t="shared" si="19"/>
        <v>----</v>
      </c>
      <c r="BW218" s="2"/>
    </row>
    <row r="219" spans="13:75" ht="25.5">
      <c r="M219" s="615"/>
      <c r="N219" s="525">
        <v>26867</v>
      </c>
      <c r="O219" s="525" t="s">
        <v>458</v>
      </c>
      <c r="P219" s="525" t="s">
        <v>391</v>
      </c>
      <c r="Q219" s="526">
        <v>1</v>
      </c>
      <c r="R219" s="526">
        <v>0.266666666666667</v>
      </c>
      <c r="S219" s="177"/>
      <c r="T219" s="177"/>
      <c r="U219" s="178" t="str">
        <f t="shared" si="14"/>
        <v>SI</v>
      </c>
      <c r="V219" s="179" t="str">
        <f t="shared" si="15"/>
        <v>SI</v>
      </c>
      <c r="W219" s="2"/>
      <c r="X219" s="2"/>
      <c r="Y219" s="2"/>
      <c r="Z219" s="2"/>
      <c r="AM219" s="615"/>
      <c r="AN219" s="525">
        <v>26867</v>
      </c>
      <c r="AO219" s="525" t="s">
        <v>458</v>
      </c>
      <c r="AP219" s="525"/>
      <c r="AQ219" s="526"/>
      <c r="AR219" s="526"/>
      <c r="AS219" s="177"/>
      <c r="AT219" s="177"/>
      <c r="AU219" s="178" t="str">
        <f t="shared" si="16"/>
        <v>----</v>
      </c>
      <c r="AV219" s="179" t="str">
        <f t="shared" si="17"/>
        <v>----</v>
      </c>
      <c r="BM219" s="615"/>
      <c r="BN219" s="525">
        <v>26867</v>
      </c>
      <c r="BO219" s="525" t="s">
        <v>458</v>
      </c>
      <c r="BP219" s="525"/>
      <c r="BQ219" s="526"/>
      <c r="BR219" s="526"/>
      <c r="BS219" s="177"/>
      <c r="BT219" s="177"/>
      <c r="BU219" s="178" t="str">
        <f t="shared" si="18"/>
        <v>----</v>
      </c>
      <c r="BV219" s="179" t="str">
        <f t="shared" si="19"/>
        <v>----</v>
      </c>
      <c r="BW219" s="2"/>
    </row>
    <row r="220" spans="13:75" ht="25.5">
      <c r="M220" s="615"/>
      <c r="N220" s="525">
        <v>26868</v>
      </c>
      <c r="O220" s="525" t="s">
        <v>459</v>
      </c>
      <c r="P220" s="525" t="s">
        <v>391</v>
      </c>
      <c r="Q220" s="526">
        <v>1</v>
      </c>
      <c r="R220" s="526">
        <v>0.27777777777777801</v>
      </c>
      <c r="S220" s="177"/>
      <c r="T220" s="177"/>
      <c r="U220" s="178" t="str">
        <f t="shared" si="14"/>
        <v>SI</v>
      </c>
      <c r="V220" s="179" t="str">
        <f t="shared" si="15"/>
        <v>SI</v>
      </c>
      <c r="W220" s="2"/>
      <c r="X220" s="2"/>
      <c r="Y220" s="2"/>
      <c r="Z220" s="2"/>
      <c r="AM220" s="615"/>
      <c r="AN220" s="525">
        <v>26868</v>
      </c>
      <c r="AO220" s="525" t="s">
        <v>459</v>
      </c>
      <c r="AP220" s="525"/>
      <c r="AQ220" s="526"/>
      <c r="AR220" s="526"/>
      <c r="AS220" s="177"/>
      <c r="AT220" s="177"/>
      <c r="AU220" s="178" t="str">
        <f t="shared" si="16"/>
        <v>----</v>
      </c>
      <c r="AV220" s="179" t="str">
        <f t="shared" si="17"/>
        <v>----</v>
      </c>
      <c r="BM220" s="615"/>
      <c r="BN220" s="525">
        <v>26868</v>
      </c>
      <c r="BO220" s="525" t="s">
        <v>459</v>
      </c>
      <c r="BP220" s="525"/>
      <c r="BQ220" s="526"/>
      <c r="BR220" s="526"/>
      <c r="BS220" s="177"/>
      <c r="BT220" s="177"/>
      <c r="BU220" s="178" t="str">
        <f t="shared" si="18"/>
        <v>----</v>
      </c>
      <c r="BV220" s="179" t="str">
        <f t="shared" si="19"/>
        <v>----</v>
      </c>
      <c r="BW220" s="2"/>
    </row>
    <row r="221" spans="13:75" ht="25.5">
      <c r="M221" s="615"/>
      <c r="N221" s="525">
        <v>26869</v>
      </c>
      <c r="O221" s="525" t="s">
        <v>460</v>
      </c>
      <c r="P221" s="525" t="s">
        <v>391</v>
      </c>
      <c r="Q221" s="526">
        <v>0.66666666666666696</v>
      </c>
      <c r="R221" s="526">
        <v>0.15384615384615399</v>
      </c>
      <c r="S221" s="177"/>
      <c r="T221" s="177"/>
      <c r="U221" s="178" t="str">
        <f t="shared" si="14"/>
        <v>SI</v>
      </c>
      <c r="V221" s="179" t="str">
        <f t="shared" si="15"/>
        <v>SI</v>
      </c>
      <c r="W221" s="2"/>
      <c r="X221" s="2"/>
      <c r="Y221" s="2"/>
      <c r="Z221" s="2"/>
      <c r="AM221" s="615"/>
      <c r="AN221" s="525">
        <v>26869</v>
      </c>
      <c r="AO221" s="525" t="s">
        <v>460</v>
      </c>
      <c r="AP221" s="525"/>
      <c r="AQ221" s="526"/>
      <c r="AR221" s="526"/>
      <c r="AS221" s="177"/>
      <c r="AT221" s="177"/>
      <c r="AU221" s="178" t="str">
        <f t="shared" si="16"/>
        <v>----</v>
      </c>
      <c r="AV221" s="179" t="str">
        <f t="shared" si="17"/>
        <v>----</v>
      </c>
      <c r="BM221" s="615"/>
      <c r="BN221" s="525">
        <v>26869</v>
      </c>
      <c r="BO221" s="525" t="s">
        <v>460</v>
      </c>
      <c r="BP221" s="525"/>
      <c r="BQ221" s="526"/>
      <c r="BR221" s="526"/>
      <c r="BS221" s="177"/>
      <c r="BT221" s="177"/>
      <c r="BU221" s="178" t="str">
        <f t="shared" si="18"/>
        <v>----</v>
      </c>
      <c r="BV221" s="179" t="str">
        <f t="shared" si="19"/>
        <v>----</v>
      </c>
      <c r="BW221" s="2"/>
    </row>
    <row r="222" spans="13:75">
      <c r="M222" s="615"/>
      <c r="N222" s="525">
        <v>26870</v>
      </c>
      <c r="O222" s="525" t="s">
        <v>461</v>
      </c>
      <c r="P222" s="525" t="s">
        <v>391</v>
      </c>
      <c r="Q222" s="526">
        <v>1</v>
      </c>
      <c r="R222" s="526">
        <v>0.16666666666666699</v>
      </c>
      <c r="S222" s="177"/>
      <c r="T222" s="177"/>
      <c r="U222" s="178" t="str">
        <f t="shared" si="14"/>
        <v>SI</v>
      </c>
      <c r="V222" s="179" t="str">
        <f t="shared" si="15"/>
        <v>SI</v>
      </c>
      <c r="W222" s="2"/>
      <c r="X222" s="2"/>
      <c r="Y222" s="2"/>
      <c r="Z222" s="2"/>
      <c r="AM222" s="615"/>
      <c r="AN222" s="525">
        <v>26870</v>
      </c>
      <c r="AO222" s="525" t="s">
        <v>461</v>
      </c>
      <c r="AP222" s="525"/>
      <c r="AQ222" s="526"/>
      <c r="AR222" s="526"/>
      <c r="AS222" s="177"/>
      <c r="AT222" s="177"/>
      <c r="AU222" s="178" t="str">
        <f t="shared" si="16"/>
        <v>----</v>
      </c>
      <c r="AV222" s="179" t="str">
        <f t="shared" si="17"/>
        <v>----</v>
      </c>
      <c r="BM222" s="615"/>
      <c r="BN222" s="525">
        <v>26870</v>
      </c>
      <c r="BO222" s="525" t="s">
        <v>461</v>
      </c>
      <c r="BP222" s="525"/>
      <c r="BQ222" s="526"/>
      <c r="BR222" s="526"/>
      <c r="BS222" s="177"/>
      <c r="BT222" s="177"/>
      <c r="BU222" s="178" t="str">
        <f t="shared" si="18"/>
        <v>----</v>
      </c>
      <c r="BV222" s="179" t="str">
        <f t="shared" si="19"/>
        <v>----</v>
      </c>
      <c r="BW222" s="2"/>
    </row>
    <row r="223" spans="13:75" ht="25.5">
      <c r="M223" s="615"/>
      <c r="N223" s="525">
        <v>26871</v>
      </c>
      <c r="O223" s="525" t="s">
        <v>462</v>
      </c>
      <c r="P223" s="525" t="s">
        <v>391</v>
      </c>
      <c r="Q223" s="526">
        <v>1</v>
      </c>
      <c r="R223" s="526">
        <v>0.36363636363636398</v>
      </c>
      <c r="S223" s="177"/>
      <c r="T223" s="177"/>
      <c r="U223" s="178" t="str">
        <f t="shared" si="14"/>
        <v>SI</v>
      </c>
      <c r="V223" s="179" t="str">
        <f t="shared" si="15"/>
        <v>SI</v>
      </c>
      <c r="W223" s="2"/>
      <c r="X223" s="2"/>
      <c r="Y223" s="2"/>
      <c r="Z223" s="2"/>
      <c r="AM223" s="615"/>
      <c r="AN223" s="525">
        <v>26871</v>
      </c>
      <c r="AO223" s="525" t="s">
        <v>462</v>
      </c>
      <c r="AP223" s="525"/>
      <c r="AQ223" s="526"/>
      <c r="AR223" s="526"/>
      <c r="AS223" s="177"/>
      <c r="AT223" s="177"/>
      <c r="AU223" s="178" t="str">
        <f t="shared" si="16"/>
        <v>----</v>
      </c>
      <c r="AV223" s="179" t="str">
        <f t="shared" si="17"/>
        <v>----</v>
      </c>
      <c r="BM223" s="615"/>
      <c r="BN223" s="525">
        <v>26871</v>
      </c>
      <c r="BO223" s="525" t="s">
        <v>462</v>
      </c>
      <c r="BP223" s="525"/>
      <c r="BQ223" s="526"/>
      <c r="BR223" s="526"/>
      <c r="BS223" s="177"/>
      <c r="BT223" s="177"/>
      <c r="BU223" s="178" t="str">
        <f t="shared" si="18"/>
        <v>----</v>
      </c>
      <c r="BV223" s="179" t="str">
        <f t="shared" si="19"/>
        <v>----</v>
      </c>
      <c r="BW223" s="2"/>
    </row>
    <row r="224" spans="13:75">
      <c r="M224" s="615"/>
      <c r="N224" s="525">
        <v>26872</v>
      </c>
      <c r="O224" s="525" t="s">
        <v>463</v>
      </c>
      <c r="P224" s="525" t="s">
        <v>391</v>
      </c>
      <c r="Q224" s="526">
        <v>1</v>
      </c>
      <c r="R224" s="526">
        <v>0.214285714285714</v>
      </c>
      <c r="S224" s="177"/>
      <c r="T224" s="177"/>
      <c r="U224" s="178" t="str">
        <f t="shared" si="14"/>
        <v>SI</v>
      </c>
      <c r="V224" s="179" t="str">
        <f t="shared" si="15"/>
        <v>SI</v>
      </c>
      <c r="W224" s="2"/>
      <c r="X224" s="2"/>
      <c r="Y224" s="2"/>
      <c r="Z224" s="2"/>
      <c r="AM224" s="615"/>
      <c r="AN224" s="525">
        <v>26872</v>
      </c>
      <c r="AO224" s="525" t="s">
        <v>463</v>
      </c>
      <c r="AP224" s="525"/>
      <c r="AQ224" s="526"/>
      <c r="AR224" s="526"/>
      <c r="AS224" s="177"/>
      <c r="AT224" s="177"/>
      <c r="AU224" s="178" t="str">
        <f t="shared" si="16"/>
        <v>----</v>
      </c>
      <c r="AV224" s="179" t="str">
        <f t="shared" si="17"/>
        <v>----</v>
      </c>
      <c r="BM224" s="615"/>
      <c r="BN224" s="525">
        <v>26872</v>
      </c>
      <c r="BO224" s="525" t="s">
        <v>463</v>
      </c>
      <c r="BP224" s="525"/>
      <c r="BQ224" s="526"/>
      <c r="BR224" s="526"/>
      <c r="BS224" s="177"/>
      <c r="BT224" s="177"/>
      <c r="BU224" s="178" t="str">
        <f t="shared" si="18"/>
        <v>----</v>
      </c>
      <c r="BV224" s="179" t="str">
        <f t="shared" si="19"/>
        <v>----</v>
      </c>
      <c r="BW224" s="2"/>
    </row>
    <row r="225" spans="13:75" ht="38.25">
      <c r="M225" s="615"/>
      <c r="N225" s="525">
        <v>26873</v>
      </c>
      <c r="O225" s="525" t="s">
        <v>464</v>
      </c>
      <c r="P225" s="525" t="s">
        <v>391</v>
      </c>
      <c r="Q225" s="526">
        <v>1</v>
      </c>
      <c r="R225" s="526">
        <v>0.5</v>
      </c>
      <c r="S225" s="177"/>
      <c r="T225" s="177"/>
      <c r="U225" s="178" t="str">
        <f t="shared" si="14"/>
        <v>SI</v>
      </c>
      <c r="V225" s="179" t="str">
        <f t="shared" si="15"/>
        <v>SI</v>
      </c>
      <c r="W225" s="2"/>
      <c r="X225" s="2"/>
      <c r="Y225" s="2"/>
      <c r="Z225" s="2"/>
      <c r="AM225" s="615"/>
      <c r="AN225" s="525">
        <v>26873</v>
      </c>
      <c r="AO225" s="525" t="s">
        <v>464</v>
      </c>
      <c r="AP225" s="525"/>
      <c r="AQ225" s="526"/>
      <c r="AR225" s="526"/>
      <c r="AS225" s="177"/>
      <c r="AT225" s="177"/>
      <c r="AU225" s="178" t="str">
        <f t="shared" si="16"/>
        <v>----</v>
      </c>
      <c r="AV225" s="179" t="str">
        <f t="shared" si="17"/>
        <v>----</v>
      </c>
      <c r="BM225" s="615"/>
      <c r="BN225" s="525">
        <v>26873</v>
      </c>
      <c r="BO225" s="525" t="s">
        <v>464</v>
      </c>
      <c r="BP225" s="525"/>
      <c r="BQ225" s="526"/>
      <c r="BR225" s="526"/>
      <c r="BS225" s="177"/>
      <c r="BT225" s="177"/>
      <c r="BU225" s="178" t="str">
        <f t="shared" si="18"/>
        <v>----</v>
      </c>
      <c r="BV225" s="179" t="str">
        <f t="shared" si="19"/>
        <v>----</v>
      </c>
      <c r="BW225" s="2"/>
    </row>
    <row r="226" spans="13:75" ht="38.25">
      <c r="M226" s="615"/>
      <c r="N226" s="525">
        <v>26874</v>
      </c>
      <c r="O226" s="525" t="s">
        <v>465</v>
      </c>
      <c r="P226" s="525" t="s">
        <v>391</v>
      </c>
      <c r="Q226" s="526">
        <v>1</v>
      </c>
      <c r="R226" s="526">
        <v>0.5</v>
      </c>
      <c r="S226" s="177"/>
      <c r="T226" s="177"/>
      <c r="U226" s="178" t="str">
        <f t="shared" si="14"/>
        <v>SI</v>
      </c>
      <c r="V226" s="179" t="str">
        <f t="shared" si="15"/>
        <v>SI</v>
      </c>
      <c r="W226" s="2"/>
      <c r="X226" s="2"/>
      <c r="Y226" s="2"/>
      <c r="Z226" s="2"/>
      <c r="AM226" s="615"/>
      <c r="AN226" s="525">
        <v>26874</v>
      </c>
      <c r="AO226" s="525" t="s">
        <v>465</v>
      </c>
      <c r="AP226" s="525"/>
      <c r="AQ226" s="526"/>
      <c r="AR226" s="526"/>
      <c r="AS226" s="177"/>
      <c r="AT226" s="177"/>
      <c r="AU226" s="178" t="str">
        <f t="shared" si="16"/>
        <v>----</v>
      </c>
      <c r="AV226" s="179" t="str">
        <f t="shared" si="17"/>
        <v>----</v>
      </c>
      <c r="BM226" s="615"/>
      <c r="BN226" s="525">
        <v>26874</v>
      </c>
      <c r="BO226" s="525" t="s">
        <v>465</v>
      </c>
      <c r="BP226" s="525"/>
      <c r="BQ226" s="526"/>
      <c r="BR226" s="526"/>
      <c r="BS226" s="177"/>
      <c r="BT226" s="177"/>
      <c r="BU226" s="178" t="str">
        <f t="shared" si="18"/>
        <v>----</v>
      </c>
      <c r="BV226" s="179" t="str">
        <f t="shared" si="19"/>
        <v>----</v>
      </c>
      <c r="BW226" s="2"/>
    </row>
    <row r="227" spans="13:75">
      <c r="M227" s="615"/>
      <c r="N227" s="525">
        <v>28253</v>
      </c>
      <c r="O227" s="525" t="s">
        <v>466</v>
      </c>
      <c r="P227" s="525" t="s">
        <v>391</v>
      </c>
      <c r="Q227" s="526">
        <v>1</v>
      </c>
      <c r="R227" s="526">
        <v>0.230769230769231</v>
      </c>
      <c r="S227" s="177"/>
      <c r="T227" s="177"/>
      <c r="U227" s="178" t="str">
        <f t="shared" si="14"/>
        <v>SI</v>
      </c>
      <c r="V227" s="179" t="str">
        <f t="shared" si="15"/>
        <v>SI</v>
      </c>
      <c r="W227" s="2"/>
      <c r="X227" s="2"/>
      <c r="Y227" s="2"/>
      <c r="Z227" s="2"/>
      <c r="AM227" s="615"/>
      <c r="AN227" s="525">
        <v>28253</v>
      </c>
      <c r="AO227" s="525" t="s">
        <v>466</v>
      </c>
      <c r="AP227" s="525"/>
      <c r="AQ227" s="526"/>
      <c r="AR227" s="526"/>
      <c r="AS227" s="177"/>
      <c r="AT227" s="177"/>
      <c r="AU227" s="178" t="str">
        <f t="shared" si="16"/>
        <v>----</v>
      </c>
      <c r="AV227" s="179" t="str">
        <f t="shared" si="17"/>
        <v>----</v>
      </c>
      <c r="BM227" s="615"/>
      <c r="BN227" s="525">
        <v>28253</v>
      </c>
      <c r="BO227" s="525" t="s">
        <v>466</v>
      </c>
      <c r="BP227" s="525"/>
      <c r="BQ227" s="526"/>
      <c r="BR227" s="526"/>
      <c r="BS227" s="177"/>
      <c r="BT227" s="177"/>
      <c r="BU227" s="178" t="str">
        <f t="shared" si="18"/>
        <v>----</v>
      </c>
      <c r="BV227" s="179" t="str">
        <f t="shared" si="19"/>
        <v>----</v>
      </c>
      <c r="BW227" s="2"/>
    </row>
    <row r="228" spans="13:75">
      <c r="O228"/>
      <c r="AO228"/>
      <c r="BO228"/>
    </row>
    <row r="229" spans="13:75">
      <c r="O229"/>
      <c r="AO229"/>
      <c r="BO229"/>
    </row>
    <row r="230" spans="13:75">
      <c r="O230"/>
      <c r="AO230"/>
      <c r="BO230"/>
    </row>
    <row r="231" spans="13:75">
      <c r="O231"/>
      <c r="AO231"/>
      <c r="BO231"/>
    </row>
    <row r="232" spans="13:75">
      <c r="O232"/>
      <c r="AO232"/>
      <c r="BO232"/>
    </row>
    <row r="233" spans="13:75">
      <c r="O233"/>
      <c r="AO233"/>
      <c r="BO233"/>
    </row>
    <row r="234" spans="13:75">
      <c r="O234"/>
      <c r="AO234"/>
      <c r="BO234"/>
    </row>
    <row r="235" spans="13:75">
      <c r="O235"/>
      <c r="AO235"/>
      <c r="BO235"/>
    </row>
    <row r="236" spans="13:75">
      <c r="O236"/>
      <c r="AO236"/>
      <c r="BO236"/>
    </row>
    <row r="237" spans="13:75">
      <c r="O237"/>
      <c r="AO237"/>
      <c r="BO237"/>
    </row>
    <row r="238" spans="13:75">
      <c r="O238"/>
      <c r="AO238"/>
      <c r="BO238"/>
    </row>
    <row r="239" spans="13:75">
      <c r="O239"/>
      <c r="AO239"/>
      <c r="BO239"/>
    </row>
    <row r="240" spans="13:75">
      <c r="O240"/>
      <c r="AO240"/>
      <c r="BO240"/>
    </row>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sheetData>
  <mergeCells count="105">
    <mergeCell ref="BM6:BM47"/>
    <mergeCell ref="BM106:BM114"/>
    <mergeCell ref="BM206:BM227"/>
    <mergeCell ref="M6:M47"/>
    <mergeCell ref="M106:M114"/>
    <mergeCell ref="M206:M227"/>
    <mergeCell ref="AM6:AM47"/>
    <mergeCell ref="AM106:AM114"/>
    <mergeCell ref="AM206:AM227"/>
    <mergeCell ref="AT104:AT105"/>
    <mergeCell ref="AU104:AU105"/>
    <mergeCell ref="AV104:AV105"/>
    <mergeCell ref="AM204:AO205"/>
    <mergeCell ref="AP204:AP205"/>
    <mergeCell ref="AQ204:AQ205"/>
    <mergeCell ref="AR204:AR205"/>
    <mergeCell ref="AS204:AS205"/>
    <mergeCell ref="AT204:AT205"/>
    <mergeCell ref="AU204:AU205"/>
    <mergeCell ref="AV204:AV205"/>
    <mergeCell ref="AM104:AO105"/>
    <mergeCell ref="AP104:AP105"/>
    <mergeCell ref="AQ104:AQ105"/>
    <mergeCell ref="AR104:AR105"/>
    <mergeCell ref="BT104:BT105"/>
    <mergeCell ref="BU104:BU105"/>
    <mergeCell ref="BV104:BV105"/>
    <mergeCell ref="BM204:BO205"/>
    <mergeCell ref="BP204:BP205"/>
    <mergeCell ref="BQ204:BQ205"/>
    <mergeCell ref="BR204:BR205"/>
    <mergeCell ref="BS204:BS205"/>
    <mergeCell ref="BT204:BT205"/>
    <mergeCell ref="BU204:BU205"/>
    <mergeCell ref="BV204:BV205"/>
    <mergeCell ref="BM104:BO105"/>
    <mergeCell ref="BP104:BP105"/>
    <mergeCell ref="BQ104:BQ105"/>
    <mergeCell ref="BR104:BR105"/>
    <mergeCell ref="BS104:BS105"/>
    <mergeCell ref="BD2:BK2"/>
    <mergeCell ref="BP2:BR2"/>
    <mergeCell ref="BS2:BV2"/>
    <mergeCell ref="BB4:BC5"/>
    <mergeCell ref="BD4:BE4"/>
    <mergeCell ref="BF4:BG4"/>
    <mergeCell ref="BH4:BI4"/>
    <mergeCell ref="BJ4:BK4"/>
    <mergeCell ref="BM4:BO5"/>
    <mergeCell ref="BP4:BP5"/>
    <mergeCell ref="BQ4:BQ5"/>
    <mergeCell ref="BR4:BR5"/>
    <mergeCell ref="BS4:BS5"/>
    <mergeCell ref="BT4:BT5"/>
    <mergeCell ref="BU4:BU5"/>
    <mergeCell ref="BV4:BV5"/>
    <mergeCell ref="AS104:AS105"/>
    <mergeCell ref="AD2:AK2"/>
    <mergeCell ref="AP2:AR2"/>
    <mergeCell ref="AS2:AV2"/>
    <mergeCell ref="AB4:AC5"/>
    <mergeCell ref="AD4:AE4"/>
    <mergeCell ref="AF4:AG4"/>
    <mergeCell ref="AH4:AI4"/>
    <mergeCell ref="AJ4:AK4"/>
    <mergeCell ref="AM4:AO5"/>
    <mergeCell ref="AP4:AP5"/>
    <mergeCell ref="AQ4:AQ5"/>
    <mergeCell ref="AR4:AR5"/>
    <mergeCell ref="AS4:AS5"/>
    <mergeCell ref="AT4:AT5"/>
    <mergeCell ref="AU4:AU5"/>
    <mergeCell ref="AV4:AV5"/>
    <mergeCell ref="T104:T105"/>
    <mergeCell ref="U104:U105"/>
    <mergeCell ref="V104:V105"/>
    <mergeCell ref="M204:O205"/>
    <mergeCell ref="P204:P205"/>
    <mergeCell ref="M104:O105"/>
    <mergeCell ref="P104:P105"/>
    <mergeCell ref="Q104:Q105"/>
    <mergeCell ref="R104:R105"/>
    <mergeCell ref="S104:S105"/>
    <mergeCell ref="V204:V205"/>
    <mergeCell ref="Q204:Q205"/>
    <mergeCell ref="R204:R205"/>
    <mergeCell ref="S204:S205"/>
    <mergeCell ref="T204:T205"/>
    <mergeCell ref="U204:U205"/>
    <mergeCell ref="B4:C5"/>
    <mergeCell ref="M4:O5"/>
    <mergeCell ref="U4:U5"/>
    <mergeCell ref="V4:V5"/>
    <mergeCell ref="D2:K2"/>
    <mergeCell ref="S4:S5"/>
    <mergeCell ref="T4:T5"/>
    <mergeCell ref="P2:R2"/>
    <mergeCell ref="S2:V2"/>
    <mergeCell ref="P4:P5"/>
    <mergeCell ref="Q4:Q5"/>
    <mergeCell ref="R4:R5"/>
    <mergeCell ref="D4:E4"/>
    <mergeCell ref="F4:G4"/>
    <mergeCell ref="H4:I4"/>
    <mergeCell ref="J4:K4"/>
  </mergeCells>
  <hyperlinks>
    <hyperlink ref="S2" r:id="rId1" xr:uid="{00000000-0004-0000-0700-000000000000}"/>
    <hyperlink ref="AS2" r:id="rId2" xr:uid="{00000000-0004-0000-0700-000001000000}"/>
    <hyperlink ref="BS2" r:id="rId3" xr:uid="{00000000-0004-0000-0700-000002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AP131"/>
  <sheetViews>
    <sheetView zoomScale="85" zoomScaleNormal="85" workbookViewId="0"/>
  </sheetViews>
  <sheetFormatPr baseColWidth="10" defaultRowHeight="15"/>
  <cols>
    <col min="1" max="1" width="2.28515625" customWidth="1"/>
    <col min="3" max="3" width="1.28515625" customWidth="1"/>
    <col min="4" max="4" width="32.7109375" customWidth="1"/>
    <col min="5" max="5" width="1.5703125" customWidth="1"/>
    <col min="6" max="6" width="32.7109375" customWidth="1"/>
    <col min="7" max="7" width="1.28515625" customWidth="1"/>
    <col min="8" max="8" width="32.7109375" customWidth="1"/>
    <col min="9" max="9" width="1.5703125" customWidth="1"/>
    <col min="10" max="10" width="11.42578125" customWidth="1"/>
    <col min="11" max="11" width="1.85546875" customWidth="1"/>
    <col min="12" max="12" width="32.7109375" customWidth="1"/>
    <col min="13" max="13" width="1.28515625" customWidth="1"/>
    <col min="14" max="14" width="32.7109375" customWidth="1"/>
    <col min="15" max="16" width="2.140625" customWidth="1"/>
    <col min="17" max="17" width="29.28515625" customWidth="1"/>
    <col min="18" max="18" width="3.140625" customWidth="1"/>
    <col min="20" max="21" width="11.42578125" style="310"/>
    <col min="22" max="22" width="54.5703125" style="189" customWidth="1"/>
    <col min="23" max="23" width="14.42578125" style="188" customWidth="1"/>
    <col min="24" max="24" width="11.42578125" style="313" customWidth="1"/>
    <col min="25" max="25" width="11.42578125" style="188" customWidth="1"/>
    <col min="26" max="26" width="19.28515625" style="188" customWidth="1"/>
    <col min="27" max="27" width="11.42578125" style="188" customWidth="1"/>
    <col min="28" max="38" width="11.42578125" style="188"/>
    <col min="39" max="42" width="11.42578125" style="189"/>
  </cols>
  <sheetData>
    <row r="1" spans="2:37" ht="10.5" customHeight="1" thickBot="1">
      <c r="X1" s="52"/>
      <c r="Z1" s="52"/>
      <c r="AB1" s="52"/>
      <c r="AF1" s="52"/>
      <c r="AH1" s="52"/>
      <c r="AK1" s="52"/>
    </row>
    <row r="2" spans="2:37">
      <c r="B2" s="190"/>
      <c r="C2" s="191"/>
      <c r="D2" s="191"/>
      <c r="E2" s="191"/>
      <c r="F2" s="191"/>
      <c r="G2" s="191"/>
      <c r="H2" s="191"/>
      <c r="I2" s="191"/>
      <c r="J2" s="191"/>
      <c r="K2" s="191"/>
      <c r="L2" s="191"/>
      <c r="M2" s="191"/>
      <c r="N2" s="191"/>
      <c r="O2" s="191"/>
      <c r="P2" s="191"/>
      <c r="Q2" s="191"/>
      <c r="R2" s="192"/>
      <c r="X2" s="311" t="str">
        <f>+Procedementos!$H$5</f>
        <v>Curso 2023-2024</v>
      </c>
      <c r="Z2" s="52"/>
      <c r="AB2" s="52"/>
      <c r="AF2" s="52"/>
      <c r="AH2" s="52"/>
      <c r="AK2" s="52"/>
    </row>
    <row r="3" spans="2:37" ht="23.25">
      <c r="B3" s="193"/>
      <c r="C3" s="631" t="str">
        <f>+CONCATENATE("MAPA DE PROCESOS DO CENTRO ",+Centro!E4)</f>
        <v>MAPA DE PROCESOS DO CENTRO Curso 2023-2024</v>
      </c>
      <c r="D3" s="631"/>
      <c r="E3" s="631"/>
      <c r="F3" s="631"/>
      <c r="G3" s="631"/>
      <c r="H3" s="631"/>
      <c r="I3" s="631"/>
      <c r="J3" s="631"/>
      <c r="K3" s="631"/>
      <c r="L3" s="631"/>
      <c r="M3" s="631"/>
      <c r="N3" s="631"/>
      <c r="O3" s="631"/>
      <c r="P3" s="631"/>
      <c r="Q3" s="631"/>
      <c r="R3" s="194"/>
      <c r="X3" s="311">
        <f>+Procedementos!$H$6</f>
        <v>0.76146209072473914</v>
      </c>
      <c r="Z3" s="52"/>
      <c r="AB3" s="52"/>
      <c r="AF3" s="52"/>
      <c r="AH3" s="52"/>
      <c r="AK3" s="52"/>
    </row>
    <row r="4" spans="2:37" ht="15.75" thickBot="1">
      <c r="B4" s="193"/>
      <c r="R4" s="194"/>
      <c r="X4" s="52"/>
      <c r="Z4" s="52"/>
      <c r="AB4" s="52"/>
      <c r="AF4" s="52"/>
      <c r="AH4" s="52"/>
      <c r="AK4" s="52"/>
    </row>
    <row r="5" spans="2:37" ht="5.25" customHeight="1">
      <c r="B5" s="193"/>
      <c r="C5" s="190"/>
      <c r="D5" s="191"/>
      <c r="E5" s="191"/>
      <c r="F5" s="191"/>
      <c r="G5" s="191"/>
      <c r="H5" s="191"/>
      <c r="I5" s="192"/>
      <c r="K5" s="190"/>
      <c r="L5" s="191"/>
      <c r="M5" s="191"/>
      <c r="N5" s="191"/>
      <c r="O5" s="192"/>
      <c r="Q5" s="632" t="s">
        <v>294</v>
      </c>
      <c r="R5" s="194"/>
      <c r="X5" s="52"/>
      <c r="Z5" s="52"/>
      <c r="AB5" s="52"/>
      <c r="AF5" s="52"/>
      <c r="AH5" s="52"/>
      <c r="AJ5" s="188" t="s">
        <v>294</v>
      </c>
      <c r="AK5" s="312">
        <f>+Procedementos!$H$8</f>
        <v>0.67432809990399023</v>
      </c>
    </row>
    <row r="6" spans="2:37" ht="37.5" customHeight="1">
      <c r="B6" s="193"/>
      <c r="C6" s="195"/>
      <c r="D6" s="635" t="s">
        <v>295</v>
      </c>
      <c r="E6" s="635"/>
      <c r="F6" s="635"/>
      <c r="G6" s="635"/>
      <c r="H6" s="635"/>
      <c r="I6" s="196"/>
      <c r="J6" s="2"/>
      <c r="K6" s="197"/>
      <c r="L6" s="636" t="s">
        <v>296</v>
      </c>
      <c r="M6" s="636"/>
      <c r="N6" s="636"/>
      <c r="O6" s="194"/>
      <c r="Q6" s="633"/>
      <c r="R6" s="194"/>
      <c r="W6" s="188" t="s">
        <v>295</v>
      </c>
      <c r="X6" s="312">
        <f>+Procedementos!$H$8</f>
        <v>0.67432809990399023</v>
      </c>
      <c r="Z6" s="52"/>
      <c r="AB6" s="52"/>
      <c r="AE6" s="188" t="s">
        <v>296</v>
      </c>
      <c r="AF6" s="312">
        <f>+Procedementos!$H$16</f>
        <v>0.3666666666666667</v>
      </c>
      <c r="AH6" s="52"/>
      <c r="AK6" s="52"/>
    </row>
    <row r="7" spans="2:37" ht="15" customHeight="1">
      <c r="B7" s="193"/>
      <c r="C7" s="193"/>
      <c r="I7" s="194"/>
      <c r="K7" s="193"/>
      <c r="O7" s="194"/>
      <c r="Q7" s="633"/>
      <c r="R7" s="194"/>
      <c r="X7" s="52"/>
      <c r="Z7" s="52"/>
      <c r="AB7" s="52"/>
      <c r="AF7" s="52"/>
      <c r="AH7" s="52"/>
      <c r="AK7" s="52"/>
    </row>
    <row r="8" spans="2:37" ht="30">
      <c r="B8" s="193"/>
      <c r="C8" s="193"/>
      <c r="D8" s="198" t="s">
        <v>34</v>
      </c>
      <c r="F8" s="198" t="s">
        <v>200</v>
      </c>
      <c r="G8" s="199"/>
      <c r="H8" s="198" t="s">
        <v>297</v>
      </c>
      <c r="I8" s="200"/>
      <c r="J8" s="199"/>
      <c r="K8" s="201"/>
      <c r="L8" s="198" t="s">
        <v>27</v>
      </c>
      <c r="M8" s="199"/>
      <c r="N8" s="198" t="s">
        <v>298</v>
      </c>
      <c r="O8" s="194"/>
      <c r="Q8" s="633"/>
      <c r="R8" s="194"/>
      <c r="W8" s="188" t="s">
        <v>34</v>
      </c>
      <c r="X8" s="312">
        <f>+Procedementos!$H$9</f>
        <v>0.55059523809523814</v>
      </c>
      <c r="Y8" s="188" t="s">
        <v>200</v>
      </c>
      <c r="Z8" s="312">
        <f>+Procedementos!$H$11</f>
        <v>0.79806096171274232</v>
      </c>
      <c r="AA8" s="188" t="s">
        <v>297</v>
      </c>
      <c r="AB8" s="312">
        <f>+Procedementos!$H$11</f>
        <v>0.79806096171274232</v>
      </c>
      <c r="AE8" s="188" t="s">
        <v>27</v>
      </c>
      <c r="AF8" s="312">
        <f>+Procedementos!$H$17</f>
        <v>0</v>
      </c>
      <c r="AG8" s="188" t="s">
        <v>298</v>
      </c>
      <c r="AH8" s="312">
        <f>+Procedementos!$H$19</f>
        <v>0.73333333333333339</v>
      </c>
      <c r="AK8" s="52"/>
    </row>
    <row r="9" spans="2:37" ht="8.25" customHeight="1" thickBot="1">
      <c r="B9" s="193"/>
      <c r="C9" s="202"/>
      <c r="D9" s="203"/>
      <c r="E9" s="204"/>
      <c r="F9" s="204"/>
      <c r="G9" s="204"/>
      <c r="H9" s="204"/>
      <c r="I9" s="205"/>
      <c r="J9" s="206"/>
      <c r="K9" s="202"/>
      <c r="L9" s="203"/>
      <c r="M9" s="203"/>
      <c r="N9" s="203"/>
      <c r="O9" s="207"/>
      <c r="Q9" s="634"/>
      <c r="R9" s="194"/>
      <c r="X9" s="52"/>
      <c r="Z9" s="52"/>
      <c r="AB9" s="52"/>
      <c r="AF9" s="52"/>
      <c r="AH9" s="52"/>
      <c r="AK9" s="52"/>
    </row>
    <row r="10" spans="2:37" ht="18" customHeight="1" thickBot="1">
      <c r="B10" s="193"/>
      <c r="D10" s="208"/>
      <c r="E10" s="206"/>
      <c r="F10" s="206"/>
      <c r="G10" s="206"/>
      <c r="H10" s="206"/>
      <c r="I10" s="206"/>
      <c r="J10" s="206"/>
      <c r="R10" s="194"/>
      <c r="X10" s="52"/>
      <c r="Z10" s="52"/>
      <c r="AB10" s="52"/>
      <c r="AF10" s="52"/>
      <c r="AH10" s="52"/>
      <c r="AK10" s="52"/>
    </row>
    <row r="11" spans="2:37" ht="5.25" customHeight="1">
      <c r="B11" s="193"/>
      <c r="C11" s="190"/>
      <c r="D11" s="209"/>
      <c r="E11" s="209"/>
      <c r="F11" s="209"/>
      <c r="G11" s="209"/>
      <c r="H11" s="209"/>
      <c r="I11" s="210"/>
      <c r="J11" s="206"/>
      <c r="K11" s="190"/>
      <c r="L11" s="191"/>
      <c r="M11" s="191"/>
      <c r="N11" s="191"/>
      <c r="O11" s="192"/>
      <c r="Q11" s="632" t="s">
        <v>299</v>
      </c>
      <c r="R11" s="194"/>
      <c r="X11" s="52"/>
      <c r="Z11" s="52"/>
      <c r="AB11" s="52"/>
      <c r="AF11" s="52"/>
      <c r="AH11" s="52"/>
      <c r="AJ11" s="188" t="s">
        <v>299</v>
      </c>
      <c r="AK11" s="311">
        <f>+Procedementos!$H$21</f>
        <v>0.85416666666666663</v>
      </c>
    </row>
    <row r="12" spans="2:37" ht="18.75" customHeight="1">
      <c r="B12" s="193"/>
      <c r="C12" s="195"/>
      <c r="D12" s="637" t="s">
        <v>300</v>
      </c>
      <c r="E12" s="637"/>
      <c r="F12" s="637"/>
      <c r="G12" s="637"/>
      <c r="H12" s="637"/>
      <c r="I12" s="211"/>
      <c r="J12" s="206"/>
      <c r="K12" s="193"/>
      <c r="L12" s="637" t="s">
        <v>301</v>
      </c>
      <c r="M12" s="637"/>
      <c r="N12" s="637"/>
      <c r="O12" s="194"/>
      <c r="Q12" s="633"/>
      <c r="R12" s="194"/>
      <c r="W12" s="188" t="s">
        <v>300</v>
      </c>
      <c r="X12" s="312">
        <f>+AVERAGE(Procedementos!$H$22,Procedementos!$H$29,Procedementos!$H$42)</f>
        <v>0.91666666666666663</v>
      </c>
      <c r="Z12" s="52"/>
      <c r="AB12" s="52"/>
      <c r="AE12" s="188" t="s">
        <v>301</v>
      </c>
      <c r="AF12" s="312">
        <f>+Procedementos!$H$45</f>
        <v>0.66666666666666663</v>
      </c>
      <c r="AH12" s="52"/>
      <c r="AK12" s="52"/>
    </row>
    <row r="13" spans="2:37">
      <c r="B13" s="193"/>
      <c r="C13" s="193"/>
      <c r="D13" s="206"/>
      <c r="E13" s="206"/>
      <c r="F13" s="206"/>
      <c r="G13" s="206"/>
      <c r="H13" s="206"/>
      <c r="I13" s="211"/>
      <c r="J13" s="206"/>
      <c r="K13" s="193"/>
      <c r="O13" s="194"/>
      <c r="Q13" s="633"/>
      <c r="R13" s="194"/>
      <c r="X13" s="52"/>
      <c r="Z13" s="52"/>
      <c r="AB13" s="52"/>
      <c r="AF13" s="52"/>
      <c r="AH13" s="52"/>
      <c r="AK13" s="52"/>
    </row>
    <row r="14" spans="2:37" ht="45">
      <c r="B14" s="193"/>
      <c r="C14" s="195"/>
      <c r="D14" s="198" t="s">
        <v>28</v>
      </c>
      <c r="F14" s="198" t="s">
        <v>11</v>
      </c>
      <c r="G14" s="206"/>
      <c r="H14" s="198" t="s">
        <v>24</v>
      </c>
      <c r="I14" s="212"/>
      <c r="J14" s="206"/>
      <c r="K14" s="193"/>
      <c r="L14" s="198" t="s">
        <v>302</v>
      </c>
      <c r="O14" s="194"/>
      <c r="Q14" s="633"/>
      <c r="R14" s="194"/>
      <c r="W14" s="188" t="s">
        <v>28</v>
      </c>
      <c r="X14" s="312">
        <f>+Procedementos!$H$23</f>
        <v>1</v>
      </c>
      <c r="Y14" s="188" t="s">
        <v>11</v>
      </c>
      <c r="Z14" s="312">
        <f>+Procedementos!$H$30</f>
        <v>0.83333333333333337</v>
      </c>
      <c r="AA14" s="188" t="s">
        <v>24</v>
      </c>
      <c r="AB14" s="312">
        <f>+Procedementos!$H$37</f>
        <v>0.83333333333333326</v>
      </c>
      <c r="AE14" s="188" t="s">
        <v>302</v>
      </c>
      <c r="AF14" s="312">
        <f>+Procedementos!$H$46</f>
        <v>0.66666666666666663</v>
      </c>
      <c r="AH14" s="52"/>
      <c r="AK14" s="52"/>
    </row>
    <row r="15" spans="2:37" ht="7.5" customHeight="1" thickBot="1">
      <c r="B15" s="193"/>
      <c r="C15" s="193"/>
      <c r="D15" s="208"/>
      <c r="E15" s="208"/>
      <c r="F15" s="208"/>
      <c r="G15" s="206"/>
      <c r="H15" s="208"/>
      <c r="I15" s="211"/>
      <c r="J15" s="206"/>
      <c r="K15" s="202"/>
      <c r="L15" s="203"/>
      <c r="M15" s="203"/>
      <c r="N15" s="203"/>
      <c r="O15" s="207"/>
      <c r="Q15" s="633"/>
      <c r="R15" s="194"/>
      <c r="X15" s="52"/>
      <c r="Z15" s="52"/>
      <c r="AB15" s="52"/>
      <c r="AF15" s="52"/>
      <c r="AH15" s="52"/>
      <c r="AK15" s="52"/>
    </row>
    <row r="16" spans="2:37" ht="30">
      <c r="B16" s="193"/>
      <c r="C16" s="193"/>
      <c r="D16" s="198" t="s">
        <v>29</v>
      </c>
      <c r="F16" s="198" t="s">
        <v>31</v>
      </c>
      <c r="H16" s="198" t="s">
        <v>4</v>
      </c>
      <c r="I16" s="211"/>
      <c r="J16" s="206"/>
      <c r="Q16" s="633"/>
      <c r="R16" s="194"/>
      <c r="W16" s="188" t="s">
        <v>29</v>
      </c>
      <c r="X16" s="312">
        <f>+Procedementos!$H$25</f>
        <v>1</v>
      </c>
      <c r="Y16" s="188" t="s">
        <v>31</v>
      </c>
      <c r="Z16" s="312">
        <f>+Procedementos!$H$32</f>
        <v>0.66666666666666663</v>
      </c>
      <c r="AA16" s="188" t="s">
        <v>4</v>
      </c>
      <c r="AB16" s="312">
        <f>+Procedementos!$H$40</f>
        <v>1</v>
      </c>
      <c r="AF16" s="52"/>
      <c r="AH16" s="52"/>
      <c r="AK16" s="52"/>
    </row>
    <row r="17" spans="2:42" ht="6.75" customHeight="1">
      <c r="B17" s="193"/>
      <c r="C17" s="193"/>
      <c r="D17" s="208"/>
      <c r="E17" s="208"/>
      <c r="F17" s="208"/>
      <c r="G17" s="206"/>
      <c r="H17" s="206"/>
      <c r="I17" s="211"/>
      <c r="J17" s="206"/>
      <c r="Q17" s="633"/>
      <c r="R17" s="194"/>
      <c r="X17" s="52"/>
      <c r="Z17" s="52"/>
      <c r="AB17" s="52"/>
      <c r="AF17" s="52"/>
      <c r="AH17" s="52"/>
      <c r="AK17" s="52"/>
    </row>
    <row r="18" spans="2:42" ht="30">
      <c r="B18" s="193"/>
      <c r="C18" s="193"/>
      <c r="D18" s="198" t="s">
        <v>30</v>
      </c>
      <c r="E18" s="208"/>
      <c r="F18" s="198" t="s">
        <v>23</v>
      </c>
      <c r="G18" s="206"/>
      <c r="H18" s="198" t="s">
        <v>176</v>
      </c>
      <c r="I18" s="211"/>
      <c r="J18" s="206"/>
      <c r="Q18" s="633"/>
      <c r="R18" s="194"/>
      <c r="W18" s="188" t="s">
        <v>30</v>
      </c>
      <c r="X18" s="312" t="str">
        <f>+Procedementos!$H$27</f>
        <v>-----</v>
      </c>
      <c r="Y18" s="188" t="s">
        <v>23</v>
      </c>
      <c r="Z18" s="312">
        <f>+Procedementos!$H$34</f>
        <v>0.83333333333333337</v>
      </c>
      <c r="AA18" s="188" t="s">
        <v>176</v>
      </c>
      <c r="AB18" s="312">
        <f>+Procedementos!$H$43</f>
        <v>0.91666666666666663</v>
      </c>
      <c r="AF18" s="52"/>
      <c r="AH18" s="52"/>
      <c r="AK18" s="52"/>
    </row>
    <row r="19" spans="2:42" ht="6.75" customHeight="1" thickBot="1">
      <c r="B19" s="193"/>
      <c r="C19" s="202"/>
      <c r="D19" s="213"/>
      <c r="E19" s="213"/>
      <c r="F19" s="213"/>
      <c r="G19" s="204"/>
      <c r="H19" s="204"/>
      <c r="I19" s="205"/>
      <c r="J19" s="206"/>
      <c r="Q19" s="634"/>
      <c r="R19" s="194"/>
      <c r="X19" s="52"/>
      <c r="Z19" s="52"/>
      <c r="AB19" s="52"/>
      <c r="AF19" s="52"/>
      <c r="AH19" s="52"/>
      <c r="AK19" s="52"/>
    </row>
    <row r="20" spans="2:42" ht="15.75" thickBot="1">
      <c r="B20" s="193"/>
      <c r="E20" s="208"/>
      <c r="G20" s="206"/>
      <c r="H20" s="206"/>
      <c r="I20" s="206"/>
      <c r="J20" s="206"/>
      <c r="R20" s="194"/>
      <c r="X20" s="52"/>
      <c r="Z20" s="52"/>
      <c r="AB20" s="52"/>
      <c r="AF20" s="52"/>
      <c r="AH20" s="52"/>
      <c r="AK20" s="52"/>
    </row>
    <row r="21" spans="2:42" ht="6.75" customHeight="1">
      <c r="B21" s="193"/>
      <c r="C21" s="190"/>
      <c r="D21" s="214"/>
      <c r="E21" s="215"/>
      <c r="G21" s="216"/>
      <c r="H21" s="209"/>
      <c r="I21" s="210"/>
      <c r="J21" s="206"/>
      <c r="K21" s="190"/>
      <c r="L21" s="191"/>
      <c r="M21" s="192"/>
      <c r="Q21" s="619" t="s">
        <v>303</v>
      </c>
      <c r="R21" s="194"/>
      <c r="X21" s="52"/>
      <c r="Z21" s="52"/>
      <c r="AB21" s="52"/>
      <c r="AF21" s="52"/>
      <c r="AH21" s="52"/>
      <c r="AJ21" s="188" t="s">
        <v>303</v>
      </c>
      <c r="AK21" s="311">
        <f>+Procedementos!$H$49</f>
        <v>0.90972222222222232</v>
      </c>
    </row>
    <row r="22" spans="2:42" s="2" customFormat="1" ht="39">
      <c r="B22" s="197"/>
      <c r="C22" s="197"/>
      <c r="D22" s="217" t="s">
        <v>304</v>
      </c>
      <c r="E22" s="212"/>
      <c r="G22" s="218"/>
      <c r="H22" s="217" t="s">
        <v>305</v>
      </c>
      <c r="I22" s="219"/>
      <c r="K22" s="220"/>
      <c r="L22" s="221" t="s">
        <v>306</v>
      </c>
      <c r="M22" s="196"/>
      <c r="Q22" s="620"/>
      <c r="R22" s="196"/>
      <c r="T22" s="310"/>
      <c r="U22" s="310"/>
      <c r="V22" s="189"/>
      <c r="W22" s="188" t="s">
        <v>304</v>
      </c>
      <c r="X22" s="312">
        <f>+Procedementos!$H$50</f>
        <v>0.89583333333333337</v>
      </c>
      <c r="Y22" s="188"/>
      <c r="Z22" s="52"/>
      <c r="AA22" s="188" t="s">
        <v>305</v>
      </c>
      <c r="AB22" s="312">
        <f>+Procedementos!$H$58</f>
        <v>1</v>
      </c>
      <c r="AC22" s="188"/>
      <c r="AD22" s="188"/>
      <c r="AE22" s="188" t="s">
        <v>306</v>
      </c>
      <c r="AF22" s="312">
        <f>+Procedementos!$H$62</f>
        <v>0.83333333333333337</v>
      </c>
      <c r="AG22" s="188"/>
      <c r="AH22" s="52"/>
      <c r="AI22" s="188"/>
      <c r="AJ22" s="188"/>
      <c r="AK22" s="52"/>
      <c r="AL22" s="188"/>
      <c r="AM22" s="52"/>
      <c r="AN22" s="52"/>
      <c r="AO22" s="52"/>
      <c r="AP22" s="52"/>
    </row>
    <row r="23" spans="2:42" ht="6.75" customHeight="1">
      <c r="B23" s="193"/>
      <c r="C23" s="193"/>
      <c r="E23" s="194"/>
      <c r="F23" s="208"/>
      <c r="G23" s="218"/>
      <c r="H23" s="206"/>
      <c r="I23" s="211"/>
      <c r="K23" s="193"/>
      <c r="M23" s="194"/>
      <c r="Q23" s="620"/>
      <c r="R23" s="194"/>
      <c r="X23" s="52"/>
      <c r="Z23" s="52"/>
      <c r="AB23" s="52"/>
      <c r="AF23" s="52"/>
      <c r="AH23" s="52"/>
      <c r="AK23" s="52"/>
    </row>
    <row r="24" spans="2:42" ht="30">
      <c r="B24" s="193"/>
      <c r="C24" s="193"/>
      <c r="D24" s="198" t="s">
        <v>9</v>
      </c>
      <c r="E24" s="194"/>
      <c r="G24" s="218"/>
      <c r="H24" s="198" t="s">
        <v>153</v>
      </c>
      <c r="I24" s="211"/>
      <c r="K24" s="193"/>
      <c r="L24" s="198" t="s">
        <v>22</v>
      </c>
      <c r="M24" s="194"/>
      <c r="Q24" s="620"/>
      <c r="R24" s="194"/>
      <c r="W24" s="188" t="s">
        <v>9</v>
      </c>
      <c r="X24" s="312">
        <f>+Procedementos!$H$51</f>
        <v>0.83333333333333337</v>
      </c>
      <c r="Z24" s="52"/>
      <c r="AA24" s="188" t="s">
        <v>153</v>
      </c>
      <c r="AB24" s="312">
        <f>+Procedementos!$H$59</f>
        <v>1</v>
      </c>
      <c r="AE24" s="188" t="s">
        <v>22</v>
      </c>
      <c r="AF24" s="312">
        <f>+Procedementos!$H$63</f>
        <v>0.83333333333333337</v>
      </c>
      <c r="AH24" s="52"/>
      <c r="AK24" s="52"/>
    </row>
    <row r="25" spans="2:42" ht="5.25" customHeight="1">
      <c r="B25" s="193"/>
      <c r="C25" s="193"/>
      <c r="E25" s="212"/>
      <c r="F25" s="208"/>
      <c r="G25" s="218"/>
      <c r="I25" s="211"/>
      <c r="J25" s="206"/>
      <c r="K25" s="193"/>
      <c r="M25" s="194"/>
      <c r="Q25" s="620"/>
      <c r="R25" s="194"/>
      <c r="X25" s="52"/>
      <c r="Z25" s="52"/>
      <c r="AB25" s="52"/>
      <c r="AF25" s="52"/>
      <c r="AH25" s="52"/>
      <c r="AK25" s="52"/>
    </row>
    <row r="26" spans="2:42" ht="21.75" customHeight="1" thickBot="1">
      <c r="B26" s="193"/>
      <c r="C26" s="193"/>
      <c r="D26" s="198" t="s">
        <v>7</v>
      </c>
      <c r="E26" s="212"/>
      <c r="F26" s="208"/>
      <c r="G26" s="222"/>
      <c r="H26" s="204"/>
      <c r="I26" s="205"/>
      <c r="J26" s="206"/>
      <c r="K26" s="193"/>
      <c r="M26" s="194"/>
      <c r="Q26" s="620"/>
      <c r="R26" s="194"/>
      <c r="W26" s="188" t="s">
        <v>7</v>
      </c>
      <c r="X26" s="312">
        <f>+Procedementos!$H$53</f>
        <v>0.95833333333333337</v>
      </c>
      <c r="Z26" s="52"/>
      <c r="AB26" s="52"/>
      <c r="AF26" s="52"/>
      <c r="AH26" s="52"/>
      <c r="AK26" s="52"/>
    </row>
    <row r="27" spans="2:42" ht="6.75" customHeight="1" thickBot="1">
      <c r="B27" s="193"/>
      <c r="C27" s="202"/>
      <c r="D27" s="213"/>
      <c r="E27" s="223"/>
      <c r="F27" s="208"/>
      <c r="G27" s="206"/>
      <c r="H27" s="206"/>
      <c r="I27" s="206"/>
      <c r="J27" s="206"/>
      <c r="K27" s="202"/>
      <c r="L27" s="203"/>
      <c r="M27" s="207"/>
      <c r="Q27" s="621"/>
      <c r="R27" s="194"/>
      <c r="X27" s="52"/>
      <c r="Z27" s="52"/>
      <c r="AB27" s="52"/>
      <c r="AF27" s="52"/>
      <c r="AH27" s="52"/>
      <c r="AK27" s="52"/>
    </row>
    <row r="28" spans="2:42" ht="15.75" thickBot="1">
      <c r="B28" s="202"/>
      <c r="C28" s="203"/>
      <c r="D28" s="204"/>
      <c r="E28" s="204"/>
      <c r="F28" s="204"/>
      <c r="G28" s="204"/>
      <c r="H28" s="204"/>
      <c r="I28" s="204"/>
      <c r="J28" s="204"/>
      <c r="K28" s="203"/>
      <c r="L28" s="203"/>
      <c r="M28" s="203"/>
      <c r="N28" s="203"/>
      <c r="O28" s="203"/>
      <c r="P28" s="203"/>
      <c r="Q28" s="203"/>
      <c r="R28" s="207"/>
      <c r="X28" s="52"/>
      <c r="Z28" s="52"/>
      <c r="AB28" s="52"/>
      <c r="AF28" s="52"/>
      <c r="AH28" s="52"/>
      <c r="AK28" s="52"/>
    </row>
    <row r="29" spans="2:42" ht="15.75" thickBot="1">
      <c r="D29" s="206"/>
      <c r="E29" s="206"/>
      <c r="F29" s="206"/>
      <c r="G29" s="206"/>
      <c r="H29" s="206"/>
      <c r="I29" s="206"/>
      <c r="J29" s="206"/>
      <c r="X29" s="52"/>
      <c r="Z29" s="52"/>
      <c r="AB29" s="52"/>
      <c r="AF29" s="52"/>
      <c r="AH29" s="52"/>
      <c r="AK29" s="52"/>
    </row>
    <row r="30" spans="2:42" ht="15.75" thickBot="1">
      <c r="B30" s="190"/>
      <c r="C30" s="191"/>
      <c r="D30" s="191"/>
      <c r="E30" s="191"/>
      <c r="F30" s="191"/>
      <c r="G30" s="191"/>
      <c r="H30" s="191"/>
      <c r="I30" s="191"/>
      <c r="J30" s="191"/>
      <c r="K30" s="191"/>
      <c r="L30" s="191"/>
      <c r="M30" s="191"/>
      <c r="N30" s="191"/>
      <c r="O30" s="191"/>
      <c r="P30" s="191"/>
      <c r="Q30" s="191"/>
      <c r="R30" s="192"/>
      <c r="X30" s="52"/>
      <c r="Z30" s="52"/>
      <c r="AB30" s="52"/>
      <c r="AF30" s="52"/>
      <c r="AH30" s="52"/>
      <c r="AK30" s="52"/>
    </row>
    <row r="31" spans="2:42" ht="19.5" thickBot="1">
      <c r="B31" s="193"/>
      <c r="D31" s="314" t="s">
        <v>351</v>
      </c>
      <c r="E31" s="315"/>
      <c r="F31" s="316" t="s">
        <v>352</v>
      </c>
      <c r="G31" s="315"/>
      <c r="H31" s="317" t="s">
        <v>353</v>
      </c>
      <c r="I31" s="315"/>
      <c r="J31" s="315"/>
      <c r="K31" s="318"/>
      <c r="L31" s="319" t="s">
        <v>354</v>
      </c>
      <c r="M31" s="318"/>
      <c r="N31" s="320" t="s">
        <v>355</v>
      </c>
      <c r="Q31" s="321" t="s">
        <v>356</v>
      </c>
      <c r="R31" s="194"/>
      <c r="X31" s="52"/>
      <c r="Z31" s="52"/>
      <c r="AB31" s="52"/>
      <c r="AF31" s="52"/>
      <c r="AH31" s="52"/>
      <c r="AK31" s="52"/>
    </row>
    <row r="32" spans="2:42" ht="15.75" thickBot="1">
      <c r="B32" s="202"/>
      <c r="C32" s="203"/>
      <c r="D32" s="204"/>
      <c r="E32" s="204"/>
      <c r="F32" s="204"/>
      <c r="G32" s="204"/>
      <c r="H32" s="204"/>
      <c r="I32" s="204"/>
      <c r="J32" s="204"/>
      <c r="K32" s="203"/>
      <c r="L32" s="203"/>
      <c r="M32" s="203"/>
      <c r="N32" s="203"/>
      <c r="O32" s="203"/>
      <c r="P32" s="203"/>
      <c r="Q32" s="203"/>
      <c r="R32" s="207"/>
      <c r="X32" s="52"/>
      <c r="Z32" s="52"/>
      <c r="AB32" s="52"/>
      <c r="AF32" s="52"/>
      <c r="AH32" s="52"/>
      <c r="AK32" s="52"/>
    </row>
    <row r="33" spans="4:37">
      <c r="D33" s="206"/>
      <c r="E33" s="206"/>
      <c r="F33" s="206"/>
      <c r="G33" s="206"/>
      <c r="H33" s="206"/>
      <c r="I33" s="206"/>
      <c r="J33" s="206"/>
      <c r="X33" s="52"/>
      <c r="Z33" s="52"/>
      <c r="AB33" s="52"/>
      <c r="AF33" s="52"/>
      <c r="AH33" s="52"/>
      <c r="AK33" s="52"/>
    </row>
    <row r="34" spans="4:37">
      <c r="D34" s="206"/>
      <c r="E34" s="206"/>
      <c r="F34" s="206"/>
      <c r="G34" s="206"/>
      <c r="H34" s="206"/>
      <c r="I34" s="206"/>
      <c r="J34" s="206"/>
      <c r="X34" s="52"/>
      <c r="Z34" s="52"/>
      <c r="AB34" s="52"/>
      <c r="AF34" s="52"/>
      <c r="AH34" s="52"/>
      <c r="AK34" s="52"/>
    </row>
    <row r="35" spans="4:37">
      <c r="D35" s="206"/>
      <c r="E35" s="206"/>
      <c r="F35" s="206"/>
      <c r="G35" s="206"/>
      <c r="H35" s="206"/>
      <c r="I35" s="206"/>
      <c r="J35" s="206"/>
      <c r="X35" s="52"/>
      <c r="Z35" s="52"/>
      <c r="AB35" s="52"/>
      <c r="AF35" s="52"/>
      <c r="AH35" s="52"/>
      <c r="AK35" s="52"/>
    </row>
    <row r="36" spans="4:37">
      <c r="D36" s="206"/>
      <c r="E36" s="206"/>
      <c r="F36" s="206"/>
      <c r="G36" s="206"/>
      <c r="H36" s="206"/>
      <c r="I36" s="206"/>
      <c r="J36" s="206"/>
      <c r="X36" s="52"/>
      <c r="Z36" s="52"/>
      <c r="AB36" s="52"/>
      <c r="AF36" s="52"/>
      <c r="AH36" s="52"/>
      <c r="AK36" s="52"/>
    </row>
    <row r="37" spans="4:37">
      <c r="D37" s="206"/>
      <c r="E37" s="206"/>
      <c r="F37" s="206"/>
      <c r="G37" s="206"/>
      <c r="H37" s="206"/>
      <c r="I37" s="206"/>
      <c r="J37" s="206"/>
      <c r="X37" s="52"/>
      <c r="Z37" s="52"/>
      <c r="AB37" s="52"/>
      <c r="AF37" s="52"/>
      <c r="AH37" s="52"/>
      <c r="AK37" s="52"/>
    </row>
    <row r="38" spans="4:37">
      <c r="D38" s="206"/>
      <c r="E38" s="206"/>
      <c r="F38" s="206"/>
      <c r="G38" s="206"/>
      <c r="H38" s="206"/>
      <c r="I38" s="206"/>
      <c r="J38" s="206"/>
      <c r="X38" s="52"/>
      <c r="Z38" s="52"/>
      <c r="AB38" s="52"/>
      <c r="AF38" s="52"/>
      <c r="AH38" s="52"/>
      <c r="AK38" s="52"/>
    </row>
    <row r="39" spans="4:37">
      <c r="D39" s="206"/>
      <c r="E39" s="206"/>
      <c r="F39" s="206"/>
      <c r="G39" s="206"/>
      <c r="H39" s="206"/>
      <c r="I39" s="206"/>
      <c r="J39" s="206"/>
      <c r="X39" s="52"/>
      <c r="Z39" s="52"/>
      <c r="AB39" s="52"/>
      <c r="AF39" s="52"/>
      <c r="AH39" s="52"/>
      <c r="AK39" s="52"/>
    </row>
    <row r="40" spans="4:37">
      <c r="D40" s="206"/>
      <c r="E40" s="206"/>
      <c r="F40" s="206"/>
      <c r="G40" s="206"/>
      <c r="H40" s="206"/>
      <c r="I40" s="206"/>
      <c r="J40" s="206"/>
      <c r="X40" s="52"/>
      <c r="Z40" s="52"/>
      <c r="AB40" s="52"/>
      <c r="AF40" s="52"/>
      <c r="AH40" s="52"/>
      <c r="AK40" s="52"/>
    </row>
    <row r="41" spans="4:37">
      <c r="D41" s="206"/>
      <c r="E41" s="206"/>
      <c r="F41" s="206"/>
      <c r="G41" s="206"/>
      <c r="H41" s="206"/>
      <c r="I41" s="206"/>
      <c r="J41" s="206"/>
      <c r="X41" s="52"/>
      <c r="Z41" s="52"/>
      <c r="AB41" s="52"/>
      <c r="AF41" s="52"/>
      <c r="AH41" s="52"/>
      <c r="AK41" s="52"/>
    </row>
    <row r="42" spans="4:37">
      <c r="D42" s="206"/>
      <c r="E42" s="206"/>
      <c r="F42" s="206"/>
      <c r="G42" s="206"/>
      <c r="H42" s="206"/>
      <c r="I42" s="206"/>
      <c r="J42" s="206"/>
      <c r="X42" s="52"/>
      <c r="Z42" s="52"/>
      <c r="AB42" s="52"/>
      <c r="AF42" s="52"/>
      <c r="AH42" s="52"/>
      <c r="AK42" s="52"/>
    </row>
    <row r="43" spans="4:37">
      <c r="D43" s="206"/>
      <c r="E43" s="206"/>
      <c r="F43" s="206"/>
      <c r="G43" s="206"/>
      <c r="H43" s="206"/>
      <c r="I43" s="206"/>
      <c r="J43" s="206"/>
      <c r="X43" s="52"/>
      <c r="Z43" s="52"/>
      <c r="AB43" s="52"/>
      <c r="AF43" s="52"/>
      <c r="AH43" s="52"/>
      <c r="AK43" s="52"/>
    </row>
    <row r="44" spans="4:37">
      <c r="D44" s="206"/>
      <c r="E44" s="206"/>
      <c r="F44" s="206"/>
      <c r="G44" s="206"/>
      <c r="H44" s="206"/>
      <c r="I44" s="206"/>
      <c r="J44" s="206"/>
      <c r="X44" s="52"/>
      <c r="Z44" s="52"/>
      <c r="AB44" s="52"/>
      <c r="AF44" s="52"/>
      <c r="AH44" s="52"/>
      <c r="AK44" s="52"/>
    </row>
    <row r="45" spans="4:37">
      <c r="D45" s="206"/>
      <c r="E45" s="206"/>
      <c r="F45" s="206"/>
      <c r="G45" s="206"/>
      <c r="H45" s="206"/>
      <c r="I45" s="206"/>
      <c r="J45" s="206"/>
      <c r="X45" s="52"/>
      <c r="Z45" s="52"/>
      <c r="AB45" s="52"/>
      <c r="AF45" s="52"/>
      <c r="AH45" s="52"/>
      <c r="AK45" s="52"/>
    </row>
    <row r="46" spans="4:37">
      <c r="D46" s="206"/>
      <c r="E46" s="206"/>
      <c r="F46" s="206"/>
      <c r="G46" s="206"/>
      <c r="H46" s="206"/>
      <c r="I46" s="206"/>
      <c r="J46" s="206"/>
      <c r="X46" s="52"/>
      <c r="Z46" s="52"/>
      <c r="AB46" s="52"/>
      <c r="AF46" s="52"/>
      <c r="AH46" s="52"/>
      <c r="AK46" s="52"/>
    </row>
    <row r="47" spans="4:37">
      <c r="D47" s="206"/>
      <c r="E47" s="206"/>
      <c r="F47" s="206"/>
      <c r="G47" s="206"/>
      <c r="H47" s="206"/>
      <c r="I47" s="206"/>
      <c r="J47" s="206"/>
      <c r="X47" s="52"/>
      <c r="Z47" s="52"/>
      <c r="AB47" s="52"/>
      <c r="AF47" s="52"/>
      <c r="AH47" s="52"/>
      <c r="AK47" s="52"/>
    </row>
    <row r="48" spans="4:37">
      <c r="D48" s="206"/>
      <c r="E48" s="206"/>
      <c r="F48" s="206"/>
      <c r="G48" s="206"/>
      <c r="H48" s="206"/>
      <c r="I48" s="206"/>
      <c r="J48" s="206"/>
      <c r="X48" s="52"/>
      <c r="Z48" s="52"/>
      <c r="AB48" s="52"/>
      <c r="AF48" s="52"/>
      <c r="AH48" s="52"/>
      <c r="AK48" s="52"/>
    </row>
    <row r="49" spans="2:37" ht="15.75" thickBot="1">
      <c r="D49" s="206"/>
      <c r="E49" s="206"/>
      <c r="F49" s="206"/>
      <c r="G49" s="206"/>
      <c r="H49" s="206"/>
      <c r="I49" s="206"/>
      <c r="J49" s="206"/>
      <c r="X49" s="52"/>
      <c r="Z49" s="52"/>
      <c r="AB49" s="52"/>
      <c r="AF49" s="52"/>
      <c r="AH49" s="52"/>
      <c r="AK49" s="52"/>
    </row>
    <row r="50" spans="2:37" ht="15.75" thickBot="1">
      <c r="B50" s="322"/>
      <c r="C50" s="323"/>
      <c r="D50" s="323"/>
      <c r="E50" s="323"/>
      <c r="F50" s="323"/>
      <c r="G50" s="323"/>
      <c r="H50" s="323"/>
      <c r="I50" s="323"/>
      <c r="J50" s="323"/>
      <c r="K50" s="323"/>
      <c r="L50" s="323"/>
      <c r="M50" s="323"/>
      <c r="N50" s="323"/>
      <c r="O50" s="323"/>
      <c r="P50" s="323"/>
      <c r="Q50" s="323"/>
      <c r="R50" s="324"/>
      <c r="X50" s="311" t="e">
        <f>+Procedementos!#REF!</f>
        <v>#REF!</v>
      </c>
      <c r="Z50" s="52"/>
      <c r="AB50" s="52"/>
      <c r="AF50" s="52"/>
      <c r="AH50" s="52"/>
      <c r="AK50" s="52"/>
    </row>
    <row r="51" spans="2:37" ht="24" thickBot="1">
      <c r="B51" s="325"/>
      <c r="C51" s="622" t="str">
        <f>+CONCATENATE("MAPA DE PROCESOS DO CENTRO ",+Centro!I4)</f>
        <v>MAPA DE PROCESOS DO CENTRO Curso X+1</v>
      </c>
      <c r="D51" s="623"/>
      <c r="E51" s="623"/>
      <c r="F51" s="623"/>
      <c r="G51" s="623"/>
      <c r="H51" s="623"/>
      <c r="I51" s="623"/>
      <c r="J51" s="623"/>
      <c r="K51" s="623"/>
      <c r="L51" s="623"/>
      <c r="M51" s="623"/>
      <c r="N51" s="623"/>
      <c r="O51" s="623"/>
      <c r="P51" s="623"/>
      <c r="Q51" s="624"/>
      <c r="R51" s="326"/>
      <c r="W51" s="188" t="s">
        <v>155</v>
      </c>
      <c r="X51" s="311">
        <f>+Procedementos!$J$6</f>
        <v>0</v>
      </c>
      <c r="Z51" s="52"/>
      <c r="AB51" s="52"/>
      <c r="AF51" s="52"/>
      <c r="AH51" s="52"/>
      <c r="AK51" s="52"/>
    </row>
    <row r="52" spans="2:37" ht="15.75" thickBot="1">
      <c r="B52" s="325"/>
      <c r="C52" s="327"/>
      <c r="D52" s="327"/>
      <c r="E52" s="327"/>
      <c r="F52" s="327"/>
      <c r="G52" s="327"/>
      <c r="H52" s="327"/>
      <c r="I52" s="327"/>
      <c r="J52" s="327"/>
      <c r="K52" s="327"/>
      <c r="L52" s="327"/>
      <c r="M52" s="327"/>
      <c r="N52" s="327"/>
      <c r="O52" s="327"/>
      <c r="P52" s="327"/>
      <c r="Q52" s="327"/>
      <c r="R52" s="326"/>
      <c r="X52" s="52"/>
      <c r="Z52" s="52"/>
      <c r="AB52" s="52"/>
      <c r="AF52" s="52"/>
      <c r="AH52" s="52"/>
      <c r="AK52" s="52"/>
    </row>
    <row r="53" spans="2:37" ht="15" customHeight="1">
      <c r="B53" s="325"/>
      <c r="C53" s="322"/>
      <c r="D53" s="323"/>
      <c r="E53" s="323"/>
      <c r="F53" s="323"/>
      <c r="G53" s="323"/>
      <c r="H53" s="323"/>
      <c r="I53" s="324"/>
      <c r="J53" s="327"/>
      <c r="K53" s="322"/>
      <c r="L53" s="323"/>
      <c r="M53" s="323"/>
      <c r="N53" s="323"/>
      <c r="O53" s="324"/>
      <c r="P53" s="327"/>
      <c r="Q53" s="625" t="s">
        <v>294</v>
      </c>
      <c r="R53" s="326"/>
      <c r="X53" s="52"/>
      <c r="Z53" s="52"/>
      <c r="AB53" s="52"/>
      <c r="AF53" s="52"/>
      <c r="AH53" s="52"/>
      <c r="AJ53" s="188" t="s">
        <v>294</v>
      </c>
      <c r="AK53" s="311">
        <f>+Procedementos!$J$7</f>
        <v>0</v>
      </c>
    </row>
    <row r="54" spans="2:37" ht="42" customHeight="1">
      <c r="B54" s="325"/>
      <c r="C54" s="328"/>
      <c r="D54" s="628" t="s">
        <v>295</v>
      </c>
      <c r="E54" s="628"/>
      <c r="F54" s="628"/>
      <c r="G54" s="628"/>
      <c r="H54" s="628"/>
      <c r="I54" s="329"/>
      <c r="J54" s="330"/>
      <c r="K54" s="331"/>
      <c r="L54" s="629" t="s">
        <v>296</v>
      </c>
      <c r="M54" s="629"/>
      <c r="N54" s="629"/>
      <c r="O54" s="326"/>
      <c r="P54" s="327"/>
      <c r="Q54" s="626"/>
      <c r="R54" s="326"/>
      <c r="W54" s="188" t="s">
        <v>295</v>
      </c>
      <c r="X54" s="312">
        <f>+Procedementos!$J$8</f>
        <v>0</v>
      </c>
      <c r="Z54" s="52"/>
      <c r="AB54" s="52"/>
      <c r="AE54" s="188" t="s">
        <v>296</v>
      </c>
      <c r="AF54" s="312">
        <f>+Procedementos!$J$16</f>
        <v>0</v>
      </c>
      <c r="AH54" s="52"/>
      <c r="AK54" s="52"/>
    </row>
    <row r="55" spans="2:37" ht="15" customHeight="1">
      <c r="B55" s="325"/>
      <c r="C55" s="325"/>
      <c r="D55" s="327"/>
      <c r="E55" s="327"/>
      <c r="F55" s="327"/>
      <c r="G55" s="327"/>
      <c r="H55" s="327"/>
      <c r="I55" s="326"/>
      <c r="J55" s="327"/>
      <c r="K55" s="325"/>
      <c r="L55" s="327"/>
      <c r="M55" s="327"/>
      <c r="N55" s="327"/>
      <c r="O55" s="326"/>
      <c r="P55" s="327"/>
      <c r="Q55" s="626"/>
      <c r="R55" s="326"/>
      <c r="X55" s="52"/>
      <c r="Z55" s="52"/>
      <c r="AB55" s="52"/>
      <c r="AF55" s="52"/>
      <c r="AH55" s="52"/>
      <c r="AK55" s="52"/>
    </row>
    <row r="56" spans="2:37" ht="30">
      <c r="B56" s="325"/>
      <c r="C56" s="325"/>
      <c r="D56" s="332" t="s">
        <v>34</v>
      </c>
      <c r="E56" s="327"/>
      <c r="F56" s="332" t="s">
        <v>200</v>
      </c>
      <c r="G56" s="333"/>
      <c r="H56" s="332" t="s">
        <v>297</v>
      </c>
      <c r="I56" s="334"/>
      <c r="J56" s="333"/>
      <c r="K56" s="335"/>
      <c r="L56" s="332" t="s">
        <v>27</v>
      </c>
      <c r="M56" s="333"/>
      <c r="N56" s="332" t="s">
        <v>298</v>
      </c>
      <c r="O56" s="326"/>
      <c r="P56" s="327"/>
      <c r="Q56" s="626"/>
      <c r="R56" s="326"/>
      <c r="W56" s="188" t="s">
        <v>34</v>
      </c>
      <c r="X56" s="312">
        <f>+Procedementos!$J$9</f>
        <v>0</v>
      </c>
      <c r="Y56" s="188" t="s">
        <v>200</v>
      </c>
      <c r="Z56" s="312">
        <f>+Procedementos!$J$11</f>
        <v>0</v>
      </c>
      <c r="AA56" s="188" t="s">
        <v>297</v>
      </c>
      <c r="AB56" s="312">
        <f>+Procedementos!$J$11</f>
        <v>0</v>
      </c>
      <c r="AE56" s="188" t="s">
        <v>27</v>
      </c>
      <c r="AF56" s="312">
        <f>+Procedementos!$J$17</f>
        <v>0</v>
      </c>
      <c r="AG56" s="188" t="s">
        <v>298</v>
      </c>
      <c r="AH56" s="312">
        <f>+Procedementos!$J$19</f>
        <v>0</v>
      </c>
      <c r="AK56" s="52"/>
    </row>
    <row r="57" spans="2:37" ht="15" customHeight="1" thickBot="1">
      <c r="B57" s="325"/>
      <c r="C57" s="336"/>
      <c r="D57" s="337"/>
      <c r="E57" s="338"/>
      <c r="F57" s="338"/>
      <c r="G57" s="338"/>
      <c r="H57" s="338"/>
      <c r="I57" s="339"/>
      <c r="J57" s="340"/>
      <c r="K57" s="336"/>
      <c r="L57" s="337"/>
      <c r="M57" s="337"/>
      <c r="N57" s="337"/>
      <c r="O57" s="341"/>
      <c r="P57" s="327"/>
      <c r="Q57" s="627"/>
      <c r="R57" s="326"/>
      <c r="X57" s="52"/>
      <c r="Z57" s="52"/>
      <c r="AB57" s="52"/>
      <c r="AF57" s="52"/>
      <c r="AK57" s="52"/>
    </row>
    <row r="58" spans="2:37" ht="15" customHeight="1" thickBot="1">
      <c r="B58" s="325"/>
      <c r="C58" s="327"/>
      <c r="D58" s="342"/>
      <c r="E58" s="340"/>
      <c r="F58" s="340"/>
      <c r="G58" s="340"/>
      <c r="H58" s="340"/>
      <c r="I58" s="340"/>
      <c r="J58" s="340"/>
      <c r="K58" s="327"/>
      <c r="L58" s="327"/>
      <c r="M58" s="327"/>
      <c r="N58" s="327"/>
      <c r="O58" s="327"/>
      <c r="P58" s="327"/>
      <c r="Q58" s="327"/>
      <c r="R58" s="326"/>
      <c r="X58" s="52"/>
      <c r="Z58" s="52"/>
      <c r="AB58" s="52"/>
      <c r="AF58" s="52"/>
      <c r="AK58" s="52"/>
    </row>
    <row r="59" spans="2:37" ht="15" customHeight="1">
      <c r="B59" s="325"/>
      <c r="C59" s="322"/>
      <c r="D59" s="343"/>
      <c r="E59" s="343"/>
      <c r="F59" s="343"/>
      <c r="G59" s="343"/>
      <c r="H59" s="343"/>
      <c r="I59" s="344"/>
      <c r="J59" s="340"/>
      <c r="K59" s="322"/>
      <c r="L59" s="323"/>
      <c r="M59" s="323"/>
      <c r="N59" s="323"/>
      <c r="O59" s="324"/>
      <c r="P59" s="327"/>
      <c r="Q59" s="625" t="s">
        <v>299</v>
      </c>
      <c r="R59" s="326"/>
      <c r="X59" s="52"/>
      <c r="Z59" s="52"/>
      <c r="AB59" s="52"/>
      <c r="AF59" s="52"/>
      <c r="AJ59" s="188" t="s">
        <v>299</v>
      </c>
      <c r="AK59" s="311">
        <f>+Procedementos!$J$21</f>
        <v>0</v>
      </c>
    </row>
    <row r="60" spans="2:37" ht="15" customHeight="1">
      <c r="B60" s="325"/>
      <c r="C60" s="328"/>
      <c r="D60" s="630" t="s">
        <v>300</v>
      </c>
      <c r="E60" s="630"/>
      <c r="F60" s="630"/>
      <c r="G60" s="630"/>
      <c r="H60" s="630"/>
      <c r="I60" s="345"/>
      <c r="J60" s="340"/>
      <c r="K60" s="325"/>
      <c r="L60" s="630" t="s">
        <v>301</v>
      </c>
      <c r="M60" s="630"/>
      <c r="N60" s="630"/>
      <c r="O60" s="326"/>
      <c r="P60" s="327"/>
      <c r="Q60" s="626"/>
      <c r="R60" s="326"/>
      <c r="W60" s="188" t="s">
        <v>300</v>
      </c>
      <c r="X60" s="312">
        <f>+AVERAGE(Procedementos!$J$22,Procedementos!$J$29,Procedementos!$J$42)</f>
        <v>0</v>
      </c>
      <c r="Z60" s="52"/>
      <c r="AB60" s="52"/>
      <c r="AE60" s="188" t="s">
        <v>301</v>
      </c>
      <c r="AF60" s="312">
        <f>+Procedementos!$J$45</f>
        <v>0</v>
      </c>
      <c r="AK60" s="52"/>
    </row>
    <row r="61" spans="2:37" ht="15" customHeight="1">
      <c r="B61" s="325"/>
      <c r="C61" s="325"/>
      <c r="D61" s="340"/>
      <c r="E61" s="340"/>
      <c r="F61" s="340"/>
      <c r="G61" s="340"/>
      <c r="H61" s="340"/>
      <c r="I61" s="345"/>
      <c r="J61" s="340"/>
      <c r="K61" s="325"/>
      <c r="L61" s="327"/>
      <c r="M61" s="327"/>
      <c r="N61" s="327"/>
      <c r="O61" s="326"/>
      <c r="P61" s="327"/>
      <c r="Q61" s="626"/>
      <c r="R61" s="326"/>
      <c r="X61" s="52"/>
      <c r="Z61" s="52"/>
      <c r="AB61" s="52"/>
      <c r="AF61" s="52"/>
      <c r="AK61" s="52"/>
    </row>
    <row r="62" spans="2:37" ht="15" customHeight="1">
      <c r="B62" s="325"/>
      <c r="C62" s="328"/>
      <c r="D62" s="332" t="s">
        <v>28</v>
      </c>
      <c r="E62" s="327"/>
      <c r="F62" s="332" t="s">
        <v>11</v>
      </c>
      <c r="G62" s="340"/>
      <c r="H62" s="332" t="s">
        <v>24</v>
      </c>
      <c r="I62" s="346"/>
      <c r="J62" s="340"/>
      <c r="K62" s="325"/>
      <c r="L62" s="332" t="s">
        <v>302</v>
      </c>
      <c r="M62" s="327"/>
      <c r="N62" s="327"/>
      <c r="O62" s="326"/>
      <c r="P62" s="327"/>
      <c r="Q62" s="626"/>
      <c r="R62" s="326"/>
      <c r="W62" s="188" t="s">
        <v>28</v>
      </c>
      <c r="X62" s="312">
        <f>+Procedementos!$J$23</f>
        <v>0</v>
      </c>
      <c r="Y62" s="188" t="s">
        <v>11</v>
      </c>
      <c r="Z62" s="312">
        <f>+Procedementos!$J$30</f>
        <v>0</v>
      </c>
      <c r="AA62" s="188" t="s">
        <v>24</v>
      </c>
      <c r="AB62" s="312">
        <f>+Procedementos!$J$37</f>
        <v>0</v>
      </c>
      <c r="AE62" s="188" t="s">
        <v>302</v>
      </c>
      <c r="AF62" s="312">
        <f>+Procedementos!$J$46</f>
        <v>0</v>
      </c>
      <c r="AK62" s="52"/>
    </row>
    <row r="63" spans="2:37" ht="15.75" customHeight="1" thickBot="1">
      <c r="B63" s="325"/>
      <c r="C63" s="325"/>
      <c r="D63" s="342"/>
      <c r="E63" s="342"/>
      <c r="F63" s="342"/>
      <c r="G63" s="340"/>
      <c r="H63" s="342"/>
      <c r="I63" s="345"/>
      <c r="J63" s="340"/>
      <c r="K63" s="336"/>
      <c r="L63" s="337"/>
      <c r="M63" s="337"/>
      <c r="N63" s="337"/>
      <c r="O63" s="341"/>
      <c r="P63" s="327"/>
      <c r="Q63" s="626"/>
      <c r="R63" s="326"/>
      <c r="X63" s="52"/>
      <c r="Z63" s="52"/>
      <c r="AB63" s="52"/>
      <c r="AF63" s="52"/>
      <c r="AK63" s="52"/>
    </row>
    <row r="64" spans="2:37" ht="30">
      <c r="B64" s="325"/>
      <c r="C64" s="325"/>
      <c r="D64" s="332" t="s">
        <v>29</v>
      </c>
      <c r="E64" s="327"/>
      <c r="F64" s="332" t="s">
        <v>31</v>
      </c>
      <c r="G64" s="327"/>
      <c r="H64" s="332" t="s">
        <v>4</v>
      </c>
      <c r="I64" s="345"/>
      <c r="J64" s="340"/>
      <c r="K64" s="327"/>
      <c r="L64" s="327"/>
      <c r="M64" s="327"/>
      <c r="N64" s="327"/>
      <c r="O64" s="327"/>
      <c r="P64" s="327"/>
      <c r="Q64" s="626"/>
      <c r="R64" s="326"/>
      <c r="W64" s="188" t="s">
        <v>29</v>
      </c>
      <c r="X64" s="312">
        <f>+Procedementos!$J$25</f>
        <v>0</v>
      </c>
      <c r="Y64" s="188" t="s">
        <v>31</v>
      </c>
      <c r="Z64" s="312">
        <f>+Procedementos!$J$32</f>
        <v>0</v>
      </c>
      <c r="AA64" s="188" t="s">
        <v>4</v>
      </c>
      <c r="AB64" s="312">
        <f>+Procedementos!$J$40</f>
        <v>0</v>
      </c>
      <c r="AF64" s="52"/>
      <c r="AK64" s="52"/>
    </row>
    <row r="65" spans="2:37" ht="15" customHeight="1">
      <c r="B65" s="325"/>
      <c r="C65" s="325"/>
      <c r="D65" s="342"/>
      <c r="E65" s="342"/>
      <c r="F65" s="342"/>
      <c r="G65" s="340"/>
      <c r="H65" s="340"/>
      <c r="I65" s="345"/>
      <c r="J65" s="340"/>
      <c r="K65" s="327"/>
      <c r="L65" s="327"/>
      <c r="M65" s="327"/>
      <c r="N65" s="327"/>
      <c r="O65" s="327"/>
      <c r="P65" s="327"/>
      <c r="Q65" s="626"/>
      <c r="R65" s="326"/>
      <c r="X65" s="52"/>
      <c r="Z65" s="52"/>
      <c r="AB65" s="52"/>
      <c r="AF65" s="52"/>
      <c r="AK65" s="52"/>
    </row>
    <row r="66" spans="2:37" ht="30">
      <c r="B66" s="325"/>
      <c r="C66" s="325"/>
      <c r="D66" s="332" t="s">
        <v>30</v>
      </c>
      <c r="E66" s="342"/>
      <c r="F66" s="332" t="s">
        <v>23</v>
      </c>
      <c r="G66" s="340"/>
      <c r="H66" s="332" t="s">
        <v>176</v>
      </c>
      <c r="I66" s="345"/>
      <c r="J66" s="340"/>
      <c r="K66" s="327"/>
      <c r="L66" s="327"/>
      <c r="M66" s="327"/>
      <c r="N66" s="327"/>
      <c r="O66" s="327"/>
      <c r="P66" s="327"/>
      <c r="Q66" s="626"/>
      <c r="R66" s="326"/>
      <c r="W66" s="188" t="s">
        <v>30</v>
      </c>
      <c r="X66" s="312" t="str">
        <f>+Procedementos!$J$27</f>
        <v>-----</v>
      </c>
      <c r="Y66" s="188" t="s">
        <v>23</v>
      </c>
      <c r="Z66" s="312">
        <f>+Procedementos!$J$34</f>
        <v>0</v>
      </c>
      <c r="AA66" s="188" t="s">
        <v>176</v>
      </c>
      <c r="AB66" s="312">
        <f>+Procedementos!$J$43</f>
        <v>0</v>
      </c>
      <c r="AF66" s="52"/>
      <c r="AK66" s="52"/>
    </row>
    <row r="67" spans="2:37" ht="15.75" customHeight="1" thickBot="1">
      <c r="B67" s="325"/>
      <c r="C67" s="336"/>
      <c r="D67" s="347"/>
      <c r="E67" s="347"/>
      <c r="F67" s="347"/>
      <c r="G67" s="338"/>
      <c r="H67" s="338"/>
      <c r="I67" s="339"/>
      <c r="J67" s="340"/>
      <c r="K67" s="327"/>
      <c r="L67" s="327"/>
      <c r="M67" s="327"/>
      <c r="N67" s="327"/>
      <c r="O67" s="327"/>
      <c r="P67" s="327"/>
      <c r="Q67" s="627"/>
      <c r="R67" s="326"/>
      <c r="X67" s="52"/>
      <c r="AB67" s="52"/>
      <c r="AF67" s="52"/>
      <c r="AK67" s="52"/>
    </row>
    <row r="68" spans="2:37" ht="15.75" thickBot="1">
      <c r="B68" s="325"/>
      <c r="C68" s="327"/>
      <c r="D68" s="327"/>
      <c r="E68" s="342"/>
      <c r="F68" s="327"/>
      <c r="G68" s="340"/>
      <c r="H68" s="340"/>
      <c r="I68" s="340"/>
      <c r="J68" s="340"/>
      <c r="K68" s="327"/>
      <c r="L68" s="327"/>
      <c r="M68" s="327"/>
      <c r="N68" s="327"/>
      <c r="O68" s="327"/>
      <c r="P68" s="327"/>
      <c r="Q68" s="327"/>
      <c r="R68" s="326"/>
      <c r="X68" s="52"/>
      <c r="AB68" s="52"/>
      <c r="AF68" s="52"/>
      <c r="AK68" s="52"/>
    </row>
    <row r="69" spans="2:37" ht="15" customHeight="1">
      <c r="B69" s="325"/>
      <c r="C69" s="322"/>
      <c r="D69" s="348"/>
      <c r="E69" s="349"/>
      <c r="F69" s="327"/>
      <c r="G69" s="350"/>
      <c r="H69" s="343"/>
      <c r="I69" s="344"/>
      <c r="J69" s="340"/>
      <c r="K69" s="322"/>
      <c r="L69" s="323"/>
      <c r="M69" s="324"/>
      <c r="N69" s="327"/>
      <c r="O69" s="327"/>
      <c r="P69" s="327"/>
      <c r="Q69" s="616" t="s">
        <v>303</v>
      </c>
      <c r="R69" s="326"/>
      <c r="X69" s="52"/>
      <c r="AB69" s="52"/>
      <c r="AF69" s="52"/>
      <c r="AJ69" s="188" t="s">
        <v>303</v>
      </c>
      <c r="AK69" s="311">
        <f>+Procedementos!$J$49</f>
        <v>0</v>
      </c>
    </row>
    <row r="70" spans="2:37" ht="39">
      <c r="B70" s="331"/>
      <c r="C70" s="331"/>
      <c r="D70" s="351" t="s">
        <v>304</v>
      </c>
      <c r="E70" s="346"/>
      <c r="F70" s="330"/>
      <c r="G70" s="352"/>
      <c r="H70" s="351" t="s">
        <v>305</v>
      </c>
      <c r="I70" s="353"/>
      <c r="J70" s="330"/>
      <c r="K70" s="354"/>
      <c r="L70" s="355" t="s">
        <v>306</v>
      </c>
      <c r="M70" s="329"/>
      <c r="N70" s="330"/>
      <c r="O70" s="330"/>
      <c r="P70" s="330"/>
      <c r="Q70" s="617"/>
      <c r="R70" s="326"/>
      <c r="W70" s="188" t="s">
        <v>304</v>
      </c>
      <c r="X70" s="312">
        <f>+Procedementos!$J$50</f>
        <v>0</v>
      </c>
      <c r="AA70" s="188" t="s">
        <v>305</v>
      </c>
      <c r="AB70" s="312">
        <f>+Procedementos!$J$58</f>
        <v>0</v>
      </c>
      <c r="AE70" s="188" t="s">
        <v>306</v>
      </c>
      <c r="AF70" s="312">
        <f>+Procedementos!$J$62</f>
        <v>0</v>
      </c>
    </row>
    <row r="71" spans="2:37" ht="15" customHeight="1">
      <c r="B71" s="325"/>
      <c r="C71" s="325"/>
      <c r="D71" s="327"/>
      <c r="E71" s="326"/>
      <c r="F71" s="342"/>
      <c r="G71" s="352"/>
      <c r="H71" s="340"/>
      <c r="I71" s="345"/>
      <c r="J71" s="327"/>
      <c r="K71" s="325"/>
      <c r="L71" s="327"/>
      <c r="M71" s="326"/>
      <c r="N71" s="327"/>
      <c r="O71" s="327"/>
      <c r="P71" s="327"/>
      <c r="Q71" s="617"/>
      <c r="R71" s="326"/>
      <c r="X71" s="52"/>
      <c r="AB71" s="52"/>
      <c r="AF71" s="52"/>
    </row>
    <row r="72" spans="2:37" ht="30">
      <c r="B72" s="325"/>
      <c r="C72" s="325"/>
      <c r="D72" s="332" t="s">
        <v>9</v>
      </c>
      <c r="E72" s="326"/>
      <c r="F72" s="327"/>
      <c r="G72" s="352"/>
      <c r="H72" s="332" t="s">
        <v>153</v>
      </c>
      <c r="I72" s="345"/>
      <c r="J72" s="327"/>
      <c r="K72" s="325"/>
      <c r="L72" s="332" t="s">
        <v>22</v>
      </c>
      <c r="M72" s="326"/>
      <c r="N72" s="327"/>
      <c r="O72" s="327"/>
      <c r="P72" s="327"/>
      <c r="Q72" s="617"/>
      <c r="R72" s="326"/>
      <c r="W72" s="188" t="s">
        <v>9</v>
      </c>
      <c r="X72" s="312">
        <f>+Procedementos!$J51</f>
        <v>0</v>
      </c>
      <c r="AA72" s="188" t="s">
        <v>153</v>
      </c>
      <c r="AB72" s="312">
        <f>+Procedementos!$J$59</f>
        <v>0</v>
      </c>
      <c r="AE72" s="188" t="s">
        <v>22</v>
      </c>
      <c r="AF72" s="312">
        <f>+Procedementos!$J$63</f>
        <v>0</v>
      </c>
    </row>
    <row r="73" spans="2:37" ht="15" customHeight="1">
      <c r="B73" s="325"/>
      <c r="C73" s="325"/>
      <c r="D73" s="327"/>
      <c r="E73" s="346"/>
      <c r="F73" s="342"/>
      <c r="G73" s="352"/>
      <c r="H73" s="327"/>
      <c r="I73" s="345"/>
      <c r="J73" s="340"/>
      <c r="K73" s="325"/>
      <c r="L73" s="327"/>
      <c r="M73" s="326"/>
      <c r="N73" s="327"/>
      <c r="O73" s="327"/>
      <c r="P73" s="327"/>
      <c r="Q73" s="617"/>
      <c r="R73" s="326"/>
      <c r="X73" s="52"/>
    </row>
    <row r="74" spans="2:37" ht="15.75" customHeight="1">
      <c r="B74" s="325"/>
      <c r="C74" s="325"/>
      <c r="D74" s="332" t="s">
        <v>7</v>
      </c>
      <c r="E74" s="346"/>
      <c r="F74" s="342"/>
      <c r="G74" s="352"/>
      <c r="H74" s="340"/>
      <c r="I74" s="345"/>
      <c r="J74" s="340"/>
      <c r="K74" s="325"/>
      <c r="L74" s="327"/>
      <c r="M74" s="326"/>
      <c r="N74" s="327"/>
      <c r="O74" s="327"/>
      <c r="P74" s="327"/>
      <c r="Q74" s="617"/>
      <c r="R74" s="326"/>
      <c r="W74" s="188" t="s">
        <v>7</v>
      </c>
      <c r="X74" s="312">
        <f>+Procedementos!$J$53</f>
        <v>0</v>
      </c>
    </row>
    <row r="75" spans="2:37" ht="15.75" customHeight="1" thickBot="1">
      <c r="B75" s="325"/>
      <c r="C75" s="336"/>
      <c r="D75" s="347"/>
      <c r="E75" s="356"/>
      <c r="F75" s="342"/>
      <c r="G75" s="357"/>
      <c r="H75" s="338"/>
      <c r="I75" s="339"/>
      <c r="J75" s="340"/>
      <c r="K75" s="336"/>
      <c r="L75" s="337"/>
      <c r="M75" s="341"/>
      <c r="N75" s="327"/>
      <c r="O75" s="327"/>
      <c r="P75" s="327"/>
      <c r="Q75" s="618"/>
      <c r="R75" s="326"/>
      <c r="X75" s="52"/>
    </row>
    <row r="76" spans="2:37" ht="15.75" thickBot="1">
      <c r="B76" s="336"/>
      <c r="C76" s="337"/>
      <c r="D76" s="338"/>
      <c r="E76" s="338"/>
      <c r="F76" s="338"/>
      <c r="G76" s="338"/>
      <c r="H76" s="338"/>
      <c r="I76" s="338"/>
      <c r="J76" s="338"/>
      <c r="K76" s="337"/>
      <c r="L76" s="337"/>
      <c r="M76" s="337"/>
      <c r="N76" s="337"/>
      <c r="O76" s="337"/>
      <c r="P76" s="337"/>
      <c r="Q76" s="337"/>
      <c r="R76" s="341"/>
      <c r="X76" s="52"/>
    </row>
    <row r="77" spans="2:37" ht="15.75" thickBot="1">
      <c r="X77" s="52"/>
    </row>
    <row r="78" spans="2:37" ht="15.75" thickBot="1">
      <c r="B78" s="190"/>
      <c r="C78" s="191"/>
      <c r="D78" s="191"/>
      <c r="E78" s="191"/>
      <c r="F78" s="191"/>
      <c r="G78" s="191"/>
      <c r="H78" s="191"/>
      <c r="I78" s="191"/>
      <c r="J78" s="191"/>
      <c r="K78" s="191"/>
      <c r="L78" s="191"/>
      <c r="M78" s="191"/>
      <c r="N78" s="191"/>
      <c r="O78" s="191"/>
      <c r="P78" s="191"/>
      <c r="Q78" s="191"/>
      <c r="R78" s="192"/>
      <c r="X78" s="52"/>
    </row>
    <row r="79" spans="2:37" ht="19.5" thickBot="1">
      <c r="B79" s="193"/>
      <c r="D79" s="314" t="s">
        <v>351</v>
      </c>
      <c r="E79" s="315"/>
      <c r="F79" s="316" t="s">
        <v>352</v>
      </c>
      <c r="G79" s="315"/>
      <c r="H79" s="317" t="s">
        <v>353</v>
      </c>
      <c r="I79" s="315"/>
      <c r="J79" s="315"/>
      <c r="K79" s="318"/>
      <c r="L79" s="319" t="s">
        <v>354</v>
      </c>
      <c r="M79" s="318"/>
      <c r="N79" s="320" t="s">
        <v>355</v>
      </c>
      <c r="Q79" s="321" t="s">
        <v>356</v>
      </c>
      <c r="R79" s="194"/>
      <c r="X79" s="52"/>
    </row>
    <row r="80" spans="2:37" ht="15.75" thickBot="1">
      <c r="B80" s="202"/>
      <c r="C80" s="203"/>
      <c r="D80" s="204"/>
      <c r="E80" s="204"/>
      <c r="F80" s="204"/>
      <c r="G80" s="204"/>
      <c r="H80" s="204"/>
      <c r="I80" s="204"/>
      <c r="J80" s="204"/>
      <c r="K80" s="203"/>
      <c r="L80" s="203"/>
      <c r="M80" s="203"/>
      <c r="N80" s="203"/>
      <c r="O80" s="203"/>
      <c r="P80" s="203"/>
      <c r="Q80" s="203"/>
      <c r="R80" s="207"/>
      <c r="X80" s="52"/>
    </row>
    <row r="81" spans="24:24">
      <c r="X81" s="52"/>
    </row>
    <row r="82" spans="24:24">
      <c r="X82" s="52"/>
    </row>
    <row r="83" spans="24:24">
      <c r="X83" s="52"/>
    </row>
    <row r="84" spans="24:24">
      <c r="X84" s="52"/>
    </row>
    <row r="85" spans="24:24">
      <c r="X85" s="52"/>
    </row>
    <row r="86" spans="24:24">
      <c r="X86" s="52"/>
    </row>
    <row r="87" spans="24:24">
      <c r="X87" s="52"/>
    </row>
    <row r="88" spans="24:24">
      <c r="X88" s="52"/>
    </row>
    <row r="89" spans="24:24">
      <c r="X89" s="52"/>
    </row>
    <row r="90" spans="24:24">
      <c r="X90" s="52"/>
    </row>
    <row r="91" spans="24:24">
      <c r="X91" s="52"/>
    </row>
    <row r="92" spans="24:24">
      <c r="X92" s="52"/>
    </row>
    <row r="93" spans="24:24">
      <c r="X93" s="52"/>
    </row>
    <row r="94" spans="24:24">
      <c r="X94" s="52"/>
    </row>
    <row r="95" spans="24:24">
      <c r="X95" s="52"/>
    </row>
    <row r="96" spans="24:24">
      <c r="X96" s="52"/>
    </row>
    <row r="97" spans="2:42">
      <c r="X97" s="52"/>
    </row>
    <row r="98" spans="2:42">
      <c r="X98" s="52"/>
    </row>
    <row r="99" spans="2:42" ht="15.75" thickBot="1">
      <c r="X99" s="52"/>
    </row>
    <row r="100" spans="2:42" ht="5.25" customHeight="1">
      <c r="B100" s="190"/>
      <c r="C100" s="191"/>
      <c r="D100" s="191"/>
      <c r="E100" s="191"/>
      <c r="F100" s="191"/>
      <c r="G100" s="191"/>
      <c r="H100" s="191"/>
      <c r="I100" s="191"/>
      <c r="J100" s="191"/>
      <c r="K100" s="191"/>
      <c r="L100" s="191"/>
      <c r="M100" s="191"/>
      <c r="N100" s="191"/>
      <c r="O100" s="191"/>
      <c r="P100" s="191"/>
      <c r="Q100" s="191"/>
      <c r="R100" s="192"/>
      <c r="T100" s="189"/>
      <c r="U100" s="189"/>
      <c r="V100" s="188"/>
      <c r="W100" s="189"/>
      <c r="Y100" s="388"/>
      <c r="AP100" s="389"/>
    </row>
    <row r="101" spans="2:42" ht="23.25">
      <c r="B101" s="193"/>
      <c r="C101" s="631" t="str">
        <f>+CONCATENATE("MAPA DE PROCESOS DO CENTRO ",Centro!M4)</f>
        <v>MAPA DE PROCESOS DO CENTRO Curso X+2</v>
      </c>
      <c r="D101" s="631"/>
      <c r="E101" s="631"/>
      <c r="F101" s="631"/>
      <c r="G101" s="631"/>
      <c r="H101" s="631"/>
      <c r="I101" s="631"/>
      <c r="J101" s="631"/>
      <c r="K101" s="631"/>
      <c r="L101" s="631"/>
      <c r="M101" s="631"/>
      <c r="N101" s="631"/>
      <c r="O101" s="631"/>
      <c r="P101" s="631"/>
      <c r="Q101" s="631"/>
      <c r="R101" s="194"/>
      <c r="T101" s="189"/>
      <c r="U101" s="189"/>
      <c r="V101" s="188"/>
      <c r="W101" s="188" t="s">
        <v>155</v>
      </c>
      <c r="X101" s="313">
        <f>+Procedementos!$L$6</f>
        <v>0</v>
      </c>
      <c r="AP101" s="389"/>
    </row>
    <row r="102" spans="2:42" ht="9" customHeight="1" thickBot="1">
      <c r="B102" s="193"/>
      <c r="R102" s="194"/>
      <c r="T102" s="189"/>
      <c r="U102" s="189"/>
      <c r="V102" s="188"/>
      <c r="W102" s="189"/>
      <c r="AP102" s="389"/>
    </row>
    <row r="103" spans="2:42" ht="6" customHeight="1">
      <c r="B103" s="193"/>
      <c r="C103" s="190"/>
      <c r="D103" s="191"/>
      <c r="E103" s="191"/>
      <c r="F103" s="191"/>
      <c r="G103" s="191"/>
      <c r="H103" s="192"/>
      <c r="K103" s="190"/>
      <c r="L103" s="191"/>
      <c r="M103" s="191"/>
      <c r="N103" s="191"/>
      <c r="O103" s="192"/>
      <c r="Q103" s="638" t="s">
        <v>294</v>
      </c>
      <c r="R103" s="194"/>
      <c r="T103" s="189"/>
      <c r="U103" s="189"/>
      <c r="V103" s="52"/>
      <c r="W103" s="189"/>
      <c r="AJ103" s="188" t="s">
        <v>294</v>
      </c>
      <c r="AK103" s="388">
        <f>+Procedementos!$L$7</f>
        <v>0</v>
      </c>
      <c r="AP103" s="389"/>
    </row>
    <row r="104" spans="2:42" ht="42" customHeight="1">
      <c r="B104" s="193"/>
      <c r="C104" s="195"/>
      <c r="D104" s="635" t="s">
        <v>295</v>
      </c>
      <c r="E104" s="635"/>
      <c r="F104" s="635"/>
      <c r="G104" s="635"/>
      <c r="H104" s="639"/>
      <c r="I104" s="2"/>
      <c r="J104" s="2"/>
      <c r="K104" s="197"/>
      <c r="L104" s="636" t="s">
        <v>296</v>
      </c>
      <c r="M104" s="636"/>
      <c r="N104" s="636"/>
      <c r="O104" s="194"/>
      <c r="Q104" s="638"/>
      <c r="R104" s="194"/>
      <c r="T104" s="189"/>
      <c r="U104" s="189"/>
      <c r="V104" s="390"/>
      <c r="W104" s="189" t="s">
        <v>295</v>
      </c>
      <c r="X104" s="313">
        <f>+Procedementos!$L$7</f>
        <v>0</v>
      </c>
      <c r="AE104" s="188" t="s">
        <v>296</v>
      </c>
      <c r="AF104" s="388">
        <f>+Procedementos!$L$16</f>
        <v>0</v>
      </c>
      <c r="AP104" s="389"/>
    </row>
    <row r="105" spans="2:42" ht="7.5" customHeight="1">
      <c r="B105" s="193"/>
      <c r="C105" s="193"/>
      <c r="H105" s="194"/>
      <c r="K105" s="193"/>
      <c r="O105" s="194"/>
      <c r="Q105" s="638"/>
      <c r="R105" s="194"/>
      <c r="T105" s="189"/>
      <c r="U105" s="189"/>
      <c r="V105" s="391"/>
      <c r="W105" s="189"/>
      <c r="AP105" s="389"/>
    </row>
    <row r="106" spans="2:42" ht="30">
      <c r="B106" s="193"/>
      <c r="C106" s="193"/>
      <c r="D106" s="392" t="s">
        <v>34</v>
      </c>
      <c r="F106" s="392" t="s">
        <v>200</v>
      </c>
      <c r="G106" s="393"/>
      <c r="H106" s="394" t="s">
        <v>297</v>
      </c>
      <c r="I106" s="395"/>
      <c r="J106" s="393"/>
      <c r="K106" s="396"/>
      <c r="L106" s="392" t="s">
        <v>27</v>
      </c>
      <c r="M106" s="393"/>
      <c r="N106" s="392" t="s">
        <v>298</v>
      </c>
      <c r="O106" s="194"/>
      <c r="Q106" s="638"/>
      <c r="R106" s="194"/>
      <c r="T106" s="189"/>
      <c r="U106" s="189"/>
      <c r="V106" s="52"/>
      <c r="W106" s="189" t="s">
        <v>34</v>
      </c>
      <c r="X106" s="313">
        <f>+Procedementos!$L$9</f>
        <v>0</v>
      </c>
      <c r="Y106" s="188" t="s">
        <v>200</v>
      </c>
      <c r="Z106" s="388">
        <f>+Procedementos!$L$11</f>
        <v>0</v>
      </c>
      <c r="AA106" s="188" t="s">
        <v>297</v>
      </c>
      <c r="AB106" s="388">
        <f>+Procedementos!$L$11</f>
        <v>0</v>
      </c>
      <c r="AE106" s="188" t="s">
        <v>27</v>
      </c>
      <c r="AF106" s="388">
        <f>+Procedementos!$L$17</f>
        <v>0</v>
      </c>
      <c r="AG106" s="188" t="s">
        <v>298</v>
      </c>
      <c r="AH106" s="388">
        <f>+Procedementos!$L$19</f>
        <v>0</v>
      </c>
      <c r="AP106" s="389"/>
    </row>
    <row r="107" spans="2:42" ht="4.5" customHeight="1" thickBot="1">
      <c r="B107" s="193"/>
      <c r="C107" s="202"/>
      <c r="D107" s="203"/>
      <c r="E107" s="204"/>
      <c r="F107" s="204"/>
      <c r="G107" s="204"/>
      <c r="H107" s="205"/>
      <c r="I107" s="206"/>
      <c r="J107" s="206"/>
      <c r="K107" s="202"/>
      <c r="L107" s="203"/>
      <c r="M107" s="203"/>
      <c r="N107" s="203"/>
      <c r="O107" s="207"/>
      <c r="Q107" s="638"/>
      <c r="R107" s="194"/>
      <c r="T107" s="189"/>
      <c r="U107" s="189"/>
      <c r="V107" s="390"/>
      <c r="W107" s="189"/>
      <c r="AP107" s="389"/>
    </row>
    <row r="108" spans="2:42" ht="5.25" customHeight="1" thickBot="1">
      <c r="B108" s="193"/>
      <c r="D108" s="208"/>
      <c r="E108" s="206"/>
      <c r="F108" s="206"/>
      <c r="G108" s="206"/>
      <c r="H108" s="206"/>
      <c r="I108" s="206"/>
      <c r="J108" s="206"/>
      <c r="R108" s="194"/>
      <c r="T108" s="189"/>
      <c r="U108" s="189"/>
      <c r="V108" s="390"/>
      <c r="W108" s="189"/>
      <c r="AP108" s="389"/>
    </row>
    <row r="109" spans="2:42" ht="5.25" customHeight="1">
      <c r="B109" s="193"/>
      <c r="C109" s="190"/>
      <c r="D109" s="209"/>
      <c r="E109" s="209"/>
      <c r="F109" s="209"/>
      <c r="G109" s="209"/>
      <c r="H109" s="210"/>
      <c r="I109" s="206"/>
      <c r="J109" s="206"/>
      <c r="K109" s="190"/>
      <c r="L109" s="191"/>
      <c r="M109" s="191"/>
      <c r="N109" s="191"/>
      <c r="O109" s="192"/>
      <c r="Q109" s="638" t="s">
        <v>299</v>
      </c>
      <c r="R109" s="194"/>
      <c r="T109" s="189"/>
      <c r="U109" s="189"/>
      <c r="V109" s="397"/>
      <c r="W109" s="189"/>
      <c r="AJ109" s="188" t="s">
        <v>299</v>
      </c>
      <c r="AK109" s="388">
        <f>+Procedementos!$L$21</f>
        <v>0</v>
      </c>
      <c r="AP109" s="389"/>
    </row>
    <row r="110" spans="2:42" ht="24">
      <c r="B110" s="193"/>
      <c r="C110" s="195"/>
      <c r="D110" s="637" t="s">
        <v>300</v>
      </c>
      <c r="E110" s="637"/>
      <c r="F110" s="637"/>
      <c r="G110" s="637"/>
      <c r="H110" s="640"/>
      <c r="I110" s="206"/>
      <c r="J110" s="206"/>
      <c r="K110" s="193"/>
      <c r="L110" s="637" t="s">
        <v>301</v>
      </c>
      <c r="M110" s="637"/>
      <c r="N110" s="637"/>
      <c r="O110" s="194"/>
      <c r="Q110" s="638"/>
      <c r="R110" s="194"/>
      <c r="T110" s="189"/>
      <c r="U110" s="189"/>
      <c r="V110" s="52"/>
      <c r="W110" s="189" t="s">
        <v>300</v>
      </c>
      <c r="X110" s="313">
        <f>+AVERAGE(Procedementos!$L$22,Procedementos!$L$29,Procedementos!$L$42)</f>
        <v>0</v>
      </c>
      <c r="AE110" s="188" t="s">
        <v>301</v>
      </c>
      <c r="AF110" s="388">
        <f>+Procedementos!$L$45</f>
        <v>0</v>
      </c>
      <c r="AP110" s="389"/>
    </row>
    <row r="111" spans="2:42" ht="15" customHeight="1">
      <c r="B111" s="193"/>
      <c r="C111" s="193"/>
      <c r="D111" s="206"/>
      <c r="E111" s="206"/>
      <c r="F111" s="206"/>
      <c r="G111" s="206"/>
      <c r="H111" s="211"/>
      <c r="I111" s="206"/>
      <c r="J111" s="206"/>
      <c r="K111" s="193"/>
      <c r="O111" s="194"/>
      <c r="Q111" s="638"/>
      <c r="R111" s="194"/>
      <c r="T111" s="189"/>
      <c r="U111" s="189"/>
      <c r="V111" s="391"/>
      <c r="W111" s="189"/>
      <c r="AP111" s="389"/>
    </row>
    <row r="112" spans="2:42" ht="15" customHeight="1">
      <c r="B112" s="193"/>
      <c r="C112" s="195"/>
      <c r="D112" s="392" t="s">
        <v>28</v>
      </c>
      <c r="F112" s="392" t="s">
        <v>11</v>
      </c>
      <c r="G112" s="206"/>
      <c r="H112" s="394" t="s">
        <v>24</v>
      </c>
      <c r="I112" s="208"/>
      <c r="J112" s="206"/>
      <c r="K112" s="193"/>
      <c r="L112" s="641" t="s">
        <v>302</v>
      </c>
      <c r="O112" s="194"/>
      <c r="Q112" s="638"/>
      <c r="R112" s="194"/>
      <c r="T112" s="189"/>
      <c r="U112" s="189"/>
      <c r="V112" s="52"/>
      <c r="W112" s="189" t="s">
        <v>28</v>
      </c>
      <c r="X112" s="313">
        <f>+Procedementos!$L$23</f>
        <v>0</v>
      </c>
      <c r="Y112" s="188" t="s">
        <v>11</v>
      </c>
      <c r="Z112" s="388">
        <f>+Procedementos!$L$30</f>
        <v>0</v>
      </c>
      <c r="AA112" s="188" t="s">
        <v>24</v>
      </c>
      <c r="AB112" s="388">
        <f>+Procedementos!$L$37</f>
        <v>0</v>
      </c>
      <c r="AE112" s="188" t="s">
        <v>302</v>
      </c>
      <c r="AF112" s="388">
        <f>+Procedementos!$L$46</f>
        <v>0</v>
      </c>
      <c r="AP112" s="389"/>
    </row>
    <row r="113" spans="2:42" ht="15.75" customHeight="1">
      <c r="B113" s="193"/>
      <c r="C113" s="193"/>
      <c r="D113" s="208"/>
      <c r="E113" s="208"/>
      <c r="F113" s="208"/>
      <c r="G113" s="206"/>
      <c r="H113" s="212"/>
      <c r="I113" s="206"/>
      <c r="J113" s="206"/>
      <c r="K113" s="193"/>
      <c r="L113" s="641"/>
      <c r="O113" s="194"/>
      <c r="Q113" s="638"/>
      <c r="R113" s="194"/>
      <c r="T113" s="189"/>
      <c r="U113" s="189"/>
      <c r="V113" s="391"/>
      <c r="W113" s="189"/>
      <c r="AP113" s="389"/>
    </row>
    <row r="114" spans="2:42" ht="30">
      <c r="B114" s="193"/>
      <c r="C114" s="193"/>
      <c r="D114" s="392" t="s">
        <v>29</v>
      </c>
      <c r="F114" s="392" t="s">
        <v>31</v>
      </c>
      <c r="H114" s="394" t="s">
        <v>4</v>
      </c>
      <c r="I114" s="206"/>
      <c r="J114" s="206"/>
      <c r="K114" s="193"/>
      <c r="O114" s="194"/>
      <c r="Q114" s="638"/>
      <c r="R114" s="194"/>
      <c r="T114" s="189"/>
      <c r="U114" s="189"/>
      <c r="V114" s="52"/>
      <c r="W114" s="189" t="s">
        <v>29</v>
      </c>
      <c r="X114" s="313">
        <f>+Procedementos!$L$25</f>
        <v>0</v>
      </c>
      <c r="Y114" s="188" t="s">
        <v>31</v>
      </c>
      <c r="Z114" s="388">
        <f>+Procedementos!$L$32</f>
        <v>0</v>
      </c>
      <c r="AA114" s="188" t="s">
        <v>4</v>
      </c>
      <c r="AB114" s="388">
        <f>+Procedementos!$L$40</f>
        <v>0</v>
      </c>
      <c r="AP114" s="389"/>
    </row>
    <row r="115" spans="2:42" ht="18.75">
      <c r="B115" s="193"/>
      <c r="C115" s="193"/>
      <c r="D115" s="208"/>
      <c r="E115" s="208"/>
      <c r="F115" s="208"/>
      <c r="G115" s="206"/>
      <c r="H115" s="211"/>
      <c r="I115" s="206"/>
      <c r="J115" s="206"/>
      <c r="K115" s="193"/>
      <c r="O115" s="194"/>
      <c r="Q115" s="638"/>
      <c r="R115" s="194"/>
      <c r="T115" s="189"/>
      <c r="U115" s="189"/>
      <c r="V115" s="397"/>
      <c r="W115" s="189"/>
      <c r="AP115" s="389"/>
    </row>
    <row r="116" spans="2:42" ht="30">
      <c r="B116" s="193"/>
      <c r="C116" s="193"/>
      <c r="D116" s="398" t="s">
        <v>30</v>
      </c>
      <c r="E116" s="208"/>
      <c r="F116" s="392" t="s">
        <v>23</v>
      </c>
      <c r="G116" s="206"/>
      <c r="H116" s="394" t="s">
        <v>176</v>
      </c>
      <c r="I116" s="206"/>
      <c r="J116" s="206"/>
      <c r="K116" s="193"/>
      <c r="O116" s="194"/>
      <c r="Q116" s="638"/>
      <c r="R116" s="194"/>
      <c r="T116" s="189"/>
      <c r="U116" s="189"/>
      <c r="V116" s="188"/>
      <c r="W116" s="189" t="s">
        <v>30</v>
      </c>
      <c r="X116" s="313" t="str">
        <f>+Procedementos!$L$27</f>
        <v>-----</v>
      </c>
      <c r="Y116" s="188" t="s">
        <v>23</v>
      </c>
      <c r="Z116" s="388">
        <f>+Procedementos!$L$34</f>
        <v>0</v>
      </c>
      <c r="AA116" s="188" t="s">
        <v>176</v>
      </c>
      <c r="AB116" s="388">
        <f>+Procedementos!$L$43</f>
        <v>0</v>
      </c>
      <c r="AP116" s="389"/>
    </row>
    <row r="117" spans="2:42" ht="8.25" customHeight="1" thickBot="1">
      <c r="B117" s="193"/>
      <c r="C117" s="202"/>
      <c r="D117" s="213"/>
      <c r="E117" s="213"/>
      <c r="F117" s="213"/>
      <c r="G117" s="204"/>
      <c r="H117" s="205"/>
      <c r="I117" s="206"/>
      <c r="J117" s="206"/>
      <c r="K117" s="202"/>
      <c r="L117" s="203"/>
      <c r="M117" s="203"/>
      <c r="N117" s="203"/>
      <c r="O117" s="207"/>
      <c r="Q117" s="638"/>
      <c r="R117" s="194"/>
      <c r="T117" s="189"/>
      <c r="U117" s="189"/>
      <c r="V117" s="391"/>
      <c r="W117" s="189"/>
      <c r="AP117" s="389"/>
    </row>
    <row r="118" spans="2:42" ht="8.25" customHeight="1" thickBot="1">
      <c r="B118" s="193"/>
      <c r="E118" s="208"/>
      <c r="G118" s="206"/>
      <c r="H118" s="206"/>
      <c r="I118" s="206"/>
      <c r="J118" s="206"/>
      <c r="R118" s="194"/>
      <c r="T118" s="189"/>
      <c r="U118" s="189"/>
      <c r="V118" s="52"/>
      <c r="W118" s="189"/>
      <c r="AP118" s="389"/>
    </row>
    <row r="119" spans="2:42" ht="5.25" customHeight="1">
      <c r="B119" s="193"/>
      <c r="C119" s="190"/>
      <c r="D119" s="214"/>
      <c r="E119" s="215"/>
      <c r="G119" s="216"/>
      <c r="H119" s="210"/>
      <c r="I119" s="206"/>
      <c r="J119" s="206"/>
      <c r="K119" s="190"/>
      <c r="L119" s="192"/>
      <c r="Q119" s="636" t="s">
        <v>303</v>
      </c>
      <c r="R119" s="194"/>
      <c r="T119" s="189"/>
      <c r="U119" s="189"/>
      <c r="V119" s="397"/>
      <c r="W119" s="189"/>
      <c r="AJ119" s="188" t="s">
        <v>303</v>
      </c>
      <c r="AK119" s="388">
        <f>+Procedementos!$L$49</f>
        <v>0</v>
      </c>
      <c r="AP119" s="389"/>
    </row>
    <row r="120" spans="2:42" ht="39">
      <c r="B120" s="197"/>
      <c r="C120" s="197"/>
      <c r="D120" s="217" t="s">
        <v>304</v>
      </c>
      <c r="E120" s="212"/>
      <c r="F120" s="2"/>
      <c r="G120" s="218"/>
      <c r="H120" s="399" t="s">
        <v>305</v>
      </c>
      <c r="I120" s="400"/>
      <c r="J120" s="2"/>
      <c r="K120" s="220"/>
      <c r="L120" s="401" t="s">
        <v>306</v>
      </c>
      <c r="M120" s="2"/>
      <c r="N120" s="2"/>
      <c r="O120" s="2"/>
      <c r="P120" s="2"/>
      <c r="Q120" s="636"/>
      <c r="R120" s="194"/>
      <c r="T120" s="189"/>
      <c r="U120" s="189"/>
      <c r="V120" s="52"/>
      <c r="W120" s="189" t="s">
        <v>304</v>
      </c>
      <c r="X120" s="313">
        <f>+Procedementos!$L$50</f>
        <v>0</v>
      </c>
      <c r="AA120" s="188" t="s">
        <v>305</v>
      </c>
      <c r="AB120" s="388">
        <f>+Procedementos!$L$58</f>
        <v>0</v>
      </c>
      <c r="AE120" s="188" t="s">
        <v>306</v>
      </c>
      <c r="AF120" s="388">
        <f>+Procedementos!$L$62</f>
        <v>0</v>
      </c>
      <c r="AP120" s="389"/>
    </row>
    <row r="121" spans="2:42">
      <c r="B121" s="193"/>
      <c r="C121" s="193"/>
      <c r="E121" s="194"/>
      <c r="F121" s="208"/>
      <c r="G121" s="218"/>
      <c r="H121" s="211"/>
      <c r="I121" s="206"/>
      <c r="K121" s="193"/>
      <c r="L121" s="194"/>
      <c r="Q121" s="636"/>
      <c r="R121" s="194"/>
      <c r="T121" s="189"/>
      <c r="U121" s="189"/>
      <c r="V121" s="391"/>
      <c r="W121" s="189"/>
      <c r="AP121" s="389"/>
    </row>
    <row r="122" spans="2:42" ht="30">
      <c r="B122" s="193"/>
      <c r="C122" s="193"/>
      <c r="D122" s="392" t="s">
        <v>9</v>
      </c>
      <c r="E122" s="194"/>
      <c r="G122" s="218"/>
      <c r="H122" s="394" t="s">
        <v>153</v>
      </c>
      <c r="I122" s="206"/>
      <c r="K122" s="193"/>
      <c r="L122" s="394" t="s">
        <v>22</v>
      </c>
      <c r="Q122" s="636"/>
      <c r="R122" s="194"/>
      <c r="T122" s="189"/>
      <c r="U122" s="189"/>
      <c r="V122" s="52"/>
      <c r="W122" s="189" t="s">
        <v>9</v>
      </c>
      <c r="X122" s="313">
        <f>+Procedementos!$L$51</f>
        <v>0</v>
      </c>
      <c r="AA122" s="188" t="s">
        <v>153</v>
      </c>
      <c r="AB122" s="388">
        <f>+Procedementos!$L$59</f>
        <v>0</v>
      </c>
      <c r="AE122" s="188" t="s">
        <v>22</v>
      </c>
      <c r="AF122" s="388">
        <f>+Procedementos!$L$63</f>
        <v>0</v>
      </c>
      <c r="AP122" s="389"/>
    </row>
    <row r="123" spans="2:42">
      <c r="B123" s="193"/>
      <c r="C123" s="193"/>
      <c r="E123" s="212"/>
      <c r="F123" s="208"/>
      <c r="G123" s="218"/>
      <c r="H123" s="194"/>
      <c r="I123" s="206"/>
      <c r="J123" s="206"/>
      <c r="K123" s="193"/>
      <c r="L123" s="194"/>
      <c r="Q123" s="636"/>
      <c r="R123" s="194"/>
      <c r="T123" s="189"/>
      <c r="U123" s="189"/>
      <c r="V123" s="52"/>
      <c r="W123" s="189"/>
      <c r="AP123" s="389"/>
    </row>
    <row r="124" spans="2:42">
      <c r="B124" s="193"/>
      <c r="C124" s="193"/>
      <c r="D124" s="392" t="s">
        <v>7</v>
      </c>
      <c r="E124" s="212"/>
      <c r="F124" s="208"/>
      <c r="G124" s="218"/>
      <c r="H124" s="211"/>
      <c r="I124" s="206"/>
      <c r="J124" s="206"/>
      <c r="K124" s="193"/>
      <c r="L124" s="194"/>
      <c r="Q124" s="636"/>
      <c r="R124" s="194"/>
      <c r="T124" s="189"/>
      <c r="U124" s="189"/>
      <c r="V124" s="52"/>
      <c r="W124" s="189" t="s">
        <v>7</v>
      </c>
      <c r="X124" s="313">
        <f>+Procedementos!$L$53</f>
        <v>0</v>
      </c>
      <c r="AP124" s="389"/>
    </row>
    <row r="125" spans="2:42" ht="7.5" customHeight="1" thickBot="1">
      <c r="B125" s="193"/>
      <c r="C125" s="202"/>
      <c r="D125" s="213"/>
      <c r="E125" s="223"/>
      <c r="F125" s="208"/>
      <c r="G125" s="222"/>
      <c r="H125" s="205"/>
      <c r="I125" s="206"/>
      <c r="J125" s="206"/>
      <c r="K125" s="202"/>
      <c r="L125" s="207"/>
      <c r="Q125" s="636"/>
      <c r="R125" s="194"/>
      <c r="T125" s="189"/>
      <c r="U125" s="189"/>
      <c r="V125" s="52"/>
      <c r="W125" s="189"/>
      <c r="AP125" s="389"/>
    </row>
    <row r="126" spans="2:42" ht="6" customHeight="1" thickBot="1">
      <c r="B126" s="202"/>
      <c r="C126" s="203"/>
      <c r="D126" s="204"/>
      <c r="E126" s="204"/>
      <c r="F126" s="204"/>
      <c r="G126" s="204"/>
      <c r="H126" s="204"/>
      <c r="I126" s="204"/>
      <c r="J126" s="204"/>
      <c r="K126" s="203"/>
      <c r="L126" s="203"/>
      <c r="M126" s="203"/>
      <c r="N126" s="203"/>
      <c r="O126" s="203"/>
      <c r="P126" s="203"/>
      <c r="Q126" s="203"/>
      <c r="R126" s="207"/>
      <c r="T126" s="189"/>
      <c r="U126" s="189"/>
      <c r="V126" s="52"/>
      <c r="W126" s="189"/>
      <c r="AP126" s="389"/>
    </row>
    <row r="127" spans="2:42" ht="9.75" customHeight="1" thickBot="1">
      <c r="T127" s="189"/>
      <c r="U127" s="189"/>
      <c r="V127" s="52"/>
      <c r="W127" s="189"/>
      <c r="AP127" s="389"/>
    </row>
    <row r="128" spans="2:42" ht="10.5" customHeight="1" thickBot="1">
      <c r="B128" s="190"/>
      <c r="C128" s="191"/>
      <c r="D128" s="191"/>
      <c r="E128" s="191"/>
      <c r="F128" s="191"/>
      <c r="G128" s="191"/>
      <c r="H128" s="191"/>
      <c r="I128" s="191"/>
      <c r="J128" s="191"/>
      <c r="K128" s="191"/>
      <c r="L128" s="191"/>
      <c r="M128" s="191"/>
      <c r="N128" s="191"/>
      <c r="O128" s="191"/>
      <c r="P128" s="191"/>
      <c r="Q128" s="191"/>
      <c r="R128" s="192"/>
      <c r="T128" s="189"/>
      <c r="U128" s="189"/>
      <c r="V128" s="188"/>
      <c r="W128" s="189"/>
      <c r="AP128" s="389"/>
    </row>
    <row r="129" spans="2:42" ht="29.25" customHeight="1" thickBot="1">
      <c r="B129" s="193"/>
      <c r="D129" s="314" t="s">
        <v>351</v>
      </c>
      <c r="E129" s="315"/>
      <c r="F129" s="316" t="s">
        <v>352</v>
      </c>
      <c r="G129" s="315"/>
      <c r="H129" s="317" t="s">
        <v>353</v>
      </c>
      <c r="I129" s="315"/>
      <c r="J129" s="315"/>
      <c r="K129" s="318"/>
      <c r="L129" s="319" t="s">
        <v>354</v>
      </c>
      <c r="M129" s="318"/>
      <c r="N129" s="320" t="s">
        <v>355</v>
      </c>
      <c r="Q129" s="321" t="s">
        <v>356</v>
      </c>
      <c r="R129" s="194"/>
      <c r="T129" s="189"/>
      <c r="U129" s="189"/>
      <c r="V129" s="52"/>
      <c r="W129" s="189"/>
      <c r="AP129" s="389"/>
    </row>
    <row r="130" spans="2:42" ht="11.25" customHeight="1" thickBot="1">
      <c r="B130" s="202"/>
      <c r="C130" s="203"/>
      <c r="D130" s="203"/>
      <c r="E130" s="203"/>
      <c r="F130" s="203"/>
      <c r="G130" s="203"/>
      <c r="H130" s="203"/>
      <c r="I130" s="203"/>
      <c r="J130" s="203"/>
      <c r="K130" s="203"/>
      <c r="L130" s="203"/>
      <c r="M130" s="203"/>
      <c r="N130" s="203"/>
      <c r="O130" s="203"/>
      <c r="P130" s="203"/>
      <c r="Q130" s="203"/>
      <c r="R130" s="207"/>
      <c r="T130" s="189"/>
      <c r="U130" s="189"/>
      <c r="V130" s="52"/>
      <c r="W130" s="189"/>
      <c r="AP130" s="389"/>
    </row>
    <row r="131" spans="2:42">
      <c r="T131" s="189"/>
      <c r="U131" s="189"/>
      <c r="V131" s="52"/>
      <c r="W131" s="189"/>
      <c r="AP131" s="389"/>
    </row>
  </sheetData>
  <sheetProtection algorithmName="SHA-512" hashValue="1lf5KIbbWwl95lIMazQ+v08N2BakZDSmx7vK6YCZ3DBTpx1aDPWvI7sQXhlkG8yM1ZEeR1se8M/TkC4MnG02Ng==" saltValue="KqSj8rWW3yogIuSlgGe7fg==" spinCount="100000" sheet="1" objects="1" scenarios="1"/>
  <mergeCells count="25">
    <mergeCell ref="Q119:Q125"/>
    <mergeCell ref="C101:Q101"/>
    <mergeCell ref="Q103:Q107"/>
    <mergeCell ref="D104:H104"/>
    <mergeCell ref="L104:N104"/>
    <mergeCell ref="Q109:Q117"/>
    <mergeCell ref="D110:H110"/>
    <mergeCell ref="L110:N110"/>
    <mergeCell ref="L112:L113"/>
    <mergeCell ref="C3:Q3"/>
    <mergeCell ref="Q5:Q9"/>
    <mergeCell ref="D6:H6"/>
    <mergeCell ref="L6:N6"/>
    <mergeCell ref="Q11:Q19"/>
    <mergeCell ref="D12:H12"/>
    <mergeCell ref="L12:N12"/>
    <mergeCell ref="Q69:Q75"/>
    <mergeCell ref="Q21:Q27"/>
    <mergeCell ref="C51:Q51"/>
    <mergeCell ref="Q53:Q57"/>
    <mergeCell ref="D54:H54"/>
    <mergeCell ref="L54:N54"/>
    <mergeCell ref="Q59:Q67"/>
    <mergeCell ref="D60:H60"/>
    <mergeCell ref="L60:N60"/>
  </mergeCells>
  <conditionalFormatting sqref="C3">
    <cfRule type="expression" dxfId="502" priority="669">
      <formula>X3&lt;0.75</formula>
    </cfRule>
    <cfRule type="expression" dxfId="501" priority="666">
      <formula>X3=0</formula>
    </cfRule>
    <cfRule type="expression" dxfId="500" priority="668">
      <formula>X3&lt;0.5</formula>
    </cfRule>
    <cfRule type="expression" dxfId="499" priority="667">
      <formula>X3&lt;0.25</formula>
    </cfRule>
    <cfRule type="expression" dxfId="498" priority="670">
      <formula>X3&lt;10</formula>
    </cfRule>
  </conditionalFormatting>
  <conditionalFormatting sqref="C6">
    <cfRule type="expression" dxfId="497" priority="683">
      <formula>W6&lt;0.5</formula>
    </cfRule>
    <cfRule type="expression" dxfId="496" priority="685">
      <formula>W6&lt;10</formula>
    </cfRule>
    <cfRule type="expression" dxfId="495" priority="684">
      <formula>W6&lt;0.75</formula>
    </cfRule>
  </conditionalFormatting>
  <conditionalFormatting sqref="C14">
    <cfRule type="expression" dxfId="494" priority="675">
      <formula>W14&lt;10</formula>
    </cfRule>
    <cfRule type="expression" dxfId="493" priority="673">
      <formula>W14&lt;0.5</formula>
    </cfRule>
    <cfRule type="expression" dxfId="492" priority="674">
      <formula>W14&lt;0.75</formula>
    </cfRule>
  </conditionalFormatting>
  <conditionalFormatting sqref="C51">
    <cfRule type="expression" dxfId="491" priority="316">
      <formula>X51=0</formula>
    </cfRule>
    <cfRule type="expression" dxfId="490" priority="317">
      <formula>X51&lt;0.25</formula>
    </cfRule>
    <cfRule type="expression" dxfId="489" priority="318">
      <formula>X51&lt;0.5</formula>
    </cfRule>
    <cfRule type="expression" dxfId="488" priority="319">
      <formula>X51&lt;0.75</formula>
    </cfRule>
    <cfRule type="expression" dxfId="487" priority="320">
      <formula>X51&lt;10</formula>
    </cfRule>
  </conditionalFormatting>
  <conditionalFormatting sqref="C54">
    <cfRule type="expression" dxfId="486" priority="333">
      <formula>W54&lt;0.5</formula>
    </cfRule>
    <cfRule type="expression" dxfId="485" priority="334">
      <formula>W54&lt;0.75</formula>
    </cfRule>
    <cfRule type="expression" dxfId="484" priority="335">
      <formula>W54&lt;10</formula>
    </cfRule>
  </conditionalFormatting>
  <conditionalFormatting sqref="C62">
    <cfRule type="expression" dxfId="483" priority="323">
      <formula>W62&lt;0.5</formula>
    </cfRule>
    <cfRule type="expression" dxfId="482" priority="324">
      <formula>W62&lt;0.75</formula>
    </cfRule>
    <cfRule type="expression" dxfId="481" priority="325">
      <formula>W62&lt;10</formula>
    </cfRule>
  </conditionalFormatting>
  <conditionalFormatting sqref="C101">
    <cfRule type="expression" dxfId="480" priority="154">
      <formula>X101&lt;0.75</formula>
    </cfRule>
    <cfRule type="expression" dxfId="479" priority="153">
      <formula>X101&lt;0.5</formula>
    </cfRule>
    <cfRule type="expression" dxfId="478" priority="152">
      <formula>X101&lt;0.25</formula>
    </cfRule>
    <cfRule type="expression" dxfId="477" priority="151">
      <formula>X101=0</formula>
    </cfRule>
    <cfRule type="expression" dxfId="476" priority="155">
      <formula>X101&lt;10</formula>
    </cfRule>
  </conditionalFormatting>
  <conditionalFormatting sqref="C104">
    <cfRule type="expression" dxfId="475" priority="168">
      <formula>W104&lt;0.5</formula>
    </cfRule>
    <cfRule type="expression" dxfId="474" priority="169">
      <formula>W104&lt;0.75</formula>
    </cfRule>
    <cfRule type="expression" dxfId="473" priority="170">
      <formula>W104&lt;10</formula>
    </cfRule>
  </conditionalFormatting>
  <conditionalFormatting sqref="C112">
    <cfRule type="expression" dxfId="472" priority="159">
      <formula>W112&lt;0.75</formula>
    </cfRule>
    <cfRule type="expression" dxfId="471" priority="158">
      <formula>W112&lt;0.5</formula>
    </cfRule>
    <cfRule type="expression" dxfId="470" priority="160">
      <formula>W112&lt;10</formula>
    </cfRule>
  </conditionalFormatting>
  <conditionalFormatting sqref="C6:D6">
    <cfRule type="expression" dxfId="469" priority="662">
      <formula>W6&lt;0.25</formula>
    </cfRule>
    <cfRule type="expression" dxfId="468" priority="661">
      <formula>W6=0</formula>
    </cfRule>
  </conditionalFormatting>
  <conditionalFormatting sqref="C12:D12">
    <cfRule type="expression" dxfId="467" priority="654">
      <formula>W12&lt;0.75</formula>
    </cfRule>
    <cfRule type="expression" dxfId="466" priority="655">
      <formula>W12&lt;10</formula>
    </cfRule>
    <cfRule type="expression" dxfId="465" priority="653">
      <formula>W12&lt;0.5</formula>
    </cfRule>
    <cfRule type="expression" dxfId="464" priority="652">
      <formula>W12&lt;0.25</formula>
    </cfRule>
    <cfRule type="expression" dxfId="463" priority="651">
      <formula>W12=0</formula>
    </cfRule>
  </conditionalFormatting>
  <conditionalFormatting sqref="C14:D14">
    <cfRule type="expression" dxfId="462" priority="597">
      <formula>W14&lt;0.25</formula>
    </cfRule>
    <cfRule type="expression" dxfId="461" priority="596">
      <formula>W14=0</formula>
    </cfRule>
  </conditionalFormatting>
  <conditionalFormatting sqref="C54:D54">
    <cfRule type="expression" dxfId="460" priority="312">
      <formula>W54&lt;0.25</formula>
    </cfRule>
    <cfRule type="expression" dxfId="459" priority="311">
      <formula>W54=0</formula>
    </cfRule>
  </conditionalFormatting>
  <conditionalFormatting sqref="C60:D60">
    <cfRule type="expression" dxfId="458" priority="301">
      <formula>W60=0</formula>
    </cfRule>
    <cfRule type="expression" dxfId="457" priority="303">
      <formula>W60&lt;0.5</formula>
    </cfRule>
    <cfRule type="expression" dxfId="456" priority="304">
      <formula>W60&lt;0.75</formula>
    </cfRule>
    <cfRule type="expression" dxfId="455" priority="305">
      <formula>W60&lt;10</formula>
    </cfRule>
    <cfRule type="expression" dxfId="454" priority="302">
      <formula>W60&lt;0.25</formula>
    </cfRule>
  </conditionalFormatting>
  <conditionalFormatting sqref="C62:D62">
    <cfRule type="expression" dxfId="453" priority="246">
      <formula>W62=0</formula>
    </cfRule>
    <cfRule type="expression" dxfId="452" priority="247">
      <formula>W62&lt;0.25</formula>
    </cfRule>
  </conditionalFormatting>
  <conditionalFormatting sqref="C104:D104">
    <cfRule type="expression" dxfId="451" priority="147">
      <formula>W104&lt;0.25</formula>
    </cfRule>
    <cfRule type="expression" dxfId="450" priority="146">
      <formula>W104=0</formula>
    </cfRule>
  </conditionalFormatting>
  <conditionalFormatting sqref="C110:D110">
    <cfRule type="expression" dxfId="449" priority="136">
      <formula>W110=0</formula>
    </cfRule>
    <cfRule type="expression" dxfId="448" priority="137">
      <formula>W110&lt;0.25</formula>
    </cfRule>
    <cfRule type="expression" dxfId="447" priority="138">
      <formula>W110&lt;0.5</formula>
    </cfRule>
    <cfRule type="expression" dxfId="446" priority="139">
      <formula>W110&lt;0.75</formula>
    </cfRule>
    <cfRule type="expression" dxfId="445" priority="140">
      <formula>W110&lt;10</formula>
    </cfRule>
  </conditionalFormatting>
  <conditionalFormatting sqref="C112:D112">
    <cfRule type="expression" dxfId="444" priority="81">
      <formula>W112=0</formula>
    </cfRule>
    <cfRule type="expression" dxfId="443" priority="82">
      <formula>W112&lt;0.25</formula>
    </cfRule>
  </conditionalFormatting>
  <conditionalFormatting sqref="D6">
    <cfRule type="expression" dxfId="442" priority="664">
      <formula>X6&lt;0.75</formula>
    </cfRule>
    <cfRule type="expression" dxfId="441" priority="665">
      <formula>X6&lt;10</formula>
    </cfRule>
    <cfRule type="expression" dxfId="440" priority="663">
      <formula>X6&lt;0.5</formula>
    </cfRule>
  </conditionalFormatting>
  <conditionalFormatting sqref="D8">
    <cfRule type="expression" dxfId="439" priority="659">
      <formula>X8&lt;0.75</formula>
    </cfRule>
    <cfRule type="expression" dxfId="438" priority="658">
      <formula>X8&lt;0.5</formula>
    </cfRule>
    <cfRule type="expression" dxfId="437" priority="657">
      <formula>X8&lt;0.25</formula>
    </cfRule>
    <cfRule type="expression" dxfId="436" priority="656">
      <formula>X8=0</formula>
    </cfRule>
    <cfRule type="expression" dxfId="435" priority="660">
      <formula>X8&lt;10</formula>
    </cfRule>
  </conditionalFormatting>
  <conditionalFormatting sqref="D14">
    <cfRule type="expression" dxfId="434" priority="600">
      <formula>X14&lt;10</formula>
    </cfRule>
    <cfRule type="expression" dxfId="433" priority="599">
      <formula>X14&lt;0.75</formula>
    </cfRule>
    <cfRule type="expression" dxfId="432" priority="598">
      <formula>X14&lt;0.5</formula>
    </cfRule>
  </conditionalFormatting>
  <conditionalFormatting sqref="D16">
    <cfRule type="expression" dxfId="431" priority="576">
      <formula>X16=0</formula>
    </cfRule>
    <cfRule type="expression" dxfId="430" priority="579">
      <formula>X16&lt;0.75</formula>
    </cfRule>
    <cfRule type="expression" dxfId="429" priority="580">
      <formula>X16&lt;10</formula>
    </cfRule>
    <cfRule type="expression" dxfId="428" priority="578">
      <formula>X16&lt;0.5</formula>
    </cfRule>
    <cfRule type="expression" dxfId="427" priority="577">
      <formula>X16&lt;0.25</formula>
    </cfRule>
  </conditionalFormatting>
  <conditionalFormatting sqref="D18">
    <cfRule type="expression" dxfId="426" priority="564">
      <formula>X18&lt;0.75</formula>
    </cfRule>
    <cfRule type="expression" dxfId="425" priority="563">
      <formula>X18&lt;0.5</formula>
    </cfRule>
    <cfRule type="expression" dxfId="424" priority="562">
      <formula>X18&lt;0.25</formula>
    </cfRule>
    <cfRule type="expression" dxfId="423" priority="565">
      <formula>X18&lt;10</formula>
    </cfRule>
    <cfRule type="expression" dxfId="422" priority="561">
      <formula>X18=0</formula>
    </cfRule>
  </conditionalFormatting>
  <conditionalFormatting sqref="D22">
    <cfRule type="expression" dxfId="421" priority="650">
      <formula>X22&lt;10</formula>
    </cfRule>
    <cfRule type="expression" dxfId="420" priority="649">
      <formula>X22&lt;0.75</formula>
    </cfRule>
    <cfRule type="expression" dxfId="419" priority="648">
      <formula>X22&lt;0.5</formula>
    </cfRule>
    <cfRule type="expression" dxfId="418" priority="647">
      <formula>X22&lt;0.25</formula>
    </cfRule>
    <cfRule type="expression" dxfId="417" priority="646">
      <formula>X22=0</formula>
    </cfRule>
  </conditionalFormatting>
  <conditionalFormatting sqref="D24">
    <cfRule type="expression" dxfId="416" priority="549">
      <formula>X24&lt;0.75</formula>
    </cfRule>
    <cfRule type="expression" dxfId="415" priority="548">
      <formula>X24&lt;0.5</formula>
    </cfRule>
    <cfRule type="expression" dxfId="414" priority="547">
      <formula>X24&lt;0.25</formula>
    </cfRule>
    <cfRule type="expression" dxfId="413" priority="546">
      <formula>X24=0</formula>
    </cfRule>
    <cfRule type="expression" dxfId="412" priority="550">
      <formula>X24&lt;10</formula>
    </cfRule>
  </conditionalFormatting>
  <conditionalFormatting sqref="D26">
    <cfRule type="expression" dxfId="411" priority="545">
      <formula>X26&lt;10</formula>
    </cfRule>
    <cfRule type="expression" dxfId="410" priority="544">
      <formula>X26&lt;0.75</formula>
    </cfRule>
    <cfRule type="expression" dxfId="409" priority="543">
      <formula>X26&lt;0.5</formula>
    </cfRule>
    <cfRule type="expression" dxfId="408" priority="542">
      <formula>X26&lt;0.25</formula>
    </cfRule>
    <cfRule type="expression" dxfId="407" priority="541">
      <formula>X26=0</formula>
    </cfRule>
  </conditionalFormatting>
  <conditionalFormatting sqref="D54">
    <cfRule type="expression" dxfId="406" priority="315">
      <formula>X54&lt;10</formula>
    </cfRule>
    <cfRule type="expression" dxfId="405" priority="314">
      <formula>X54&lt;0.75</formula>
    </cfRule>
    <cfRule type="expression" dxfId="404" priority="313">
      <formula>X54&lt;0.5</formula>
    </cfRule>
  </conditionalFormatting>
  <conditionalFormatting sqref="D56">
    <cfRule type="expression" dxfId="403" priority="310">
      <formula>X56&lt;10</formula>
    </cfRule>
    <cfRule type="expression" dxfId="402" priority="306">
      <formula>X56=0</formula>
    </cfRule>
    <cfRule type="expression" dxfId="401" priority="307">
      <formula>X56&lt;0.25</formula>
    </cfRule>
    <cfRule type="expression" dxfId="400" priority="309">
      <formula>X56&lt;0.75</formula>
    </cfRule>
    <cfRule type="expression" dxfId="399" priority="308">
      <formula>X56&lt;0.5</formula>
    </cfRule>
  </conditionalFormatting>
  <conditionalFormatting sqref="D62">
    <cfRule type="expression" dxfId="398" priority="250">
      <formula>X62&lt;10</formula>
    </cfRule>
    <cfRule type="expression" dxfId="397" priority="248">
      <formula>X62&lt;0.5</formula>
    </cfRule>
    <cfRule type="expression" dxfId="396" priority="249">
      <formula>X62&lt;0.75</formula>
    </cfRule>
  </conditionalFormatting>
  <conditionalFormatting sqref="D64">
    <cfRule type="expression" dxfId="395" priority="229">
      <formula>X64&lt;0.75</formula>
    </cfRule>
    <cfRule type="expression" dxfId="394" priority="228">
      <formula>X64&lt;0.5</formula>
    </cfRule>
    <cfRule type="expression" dxfId="393" priority="227">
      <formula>X64&lt;0.25</formula>
    </cfRule>
    <cfRule type="expression" dxfId="392" priority="226">
      <formula>X64=0</formula>
    </cfRule>
    <cfRule type="expression" dxfId="391" priority="230">
      <formula>X64&lt;10</formula>
    </cfRule>
  </conditionalFormatting>
  <conditionalFormatting sqref="D66">
    <cfRule type="expression" dxfId="390" priority="215">
      <formula>X66&lt;10</formula>
    </cfRule>
    <cfRule type="expression" dxfId="389" priority="214">
      <formula>X66&lt;0.75</formula>
    </cfRule>
    <cfRule type="expression" dxfId="388" priority="213">
      <formula>X66&lt;0.5</formula>
    </cfRule>
    <cfRule type="expression" dxfId="387" priority="212">
      <formula>X66&lt;0.25</formula>
    </cfRule>
    <cfRule type="expression" dxfId="386" priority="211">
      <formula>X66=0</formula>
    </cfRule>
  </conditionalFormatting>
  <conditionalFormatting sqref="D70">
    <cfRule type="expression" dxfId="385" priority="297">
      <formula>X70&lt;0.25</formula>
    </cfRule>
    <cfRule type="expression" dxfId="384" priority="298">
      <formula>X70&lt;0.5</formula>
    </cfRule>
    <cfRule type="expression" dxfId="383" priority="299">
      <formula>X70&lt;0.75</formula>
    </cfRule>
    <cfRule type="expression" dxfId="382" priority="300">
      <formula>X70&lt;10</formula>
    </cfRule>
    <cfRule type="expression" dxfId="381" priority="296">
      <formula>X70=0</formula>
    </cfRule>
  </conditionalFormatting>
  <conditionalFormatting sqref="D72">
    <cfRule type="expression" dxfId="380" priority="198">
      <formula>X72&lt;0.5</formula>
    </cfRule>
    <cfRule type="expression" dxfId="379" priority="196">
      <formula>X72=0</formula>
    </cfRule>
    <cfRule type="expression" dxfId="378" priority="197">
      <formula>X72&lt;0.25</formula>
    </cfRule>
    <cfRule type="expression" dxfId="377" priority="199">
      <formula>X72&lt;0.75</formula>
    </cfRule>
    <cfRule type="expression" dxfId="376" priority="200">
      <formula>X72&lt;10</formula>
    </cfRule>
  </conditionalFormatting>
  <conditionalFormatting sqref="D74">
    <cfRule type="expression" dxfId="375" priority="195">
      <formula>X74&lt;10</formula>
    </cfRule>
    <cfRule type="expression" dxfId="374" priority="194">
      <formula>X74&lt;0.75</formula>
    </cfRule>
    <cfRule type="expression" dxfId="373" priority="191">
      <formula>X74=0</formula>
    </cfRule>
    <cfRule type="expression" dxfId="372" priority="193">
      <formula>X74&lt;0.5</formula>
    </cfRule>
    <cfRule type="expression" dxfId="371" priority="192">
      <formula>X74&lt;0.25</formula>
    </cfRule>
  </conditionalFormatting>
  <conditionalFormatting sqref="D104">
    <cfRule type="expression" dxfId="370" priority="148">
      <formula>X104&lt;0.5</formula>
    </cfRule>
    <cfRule type="expression" dxfId="369" priority="149">
      <formula>X104&lt;0.75</formula>
    </cfRule>
    <cfRule type="expression" dxfId="368" priority="150">
      <formula>X104&lt;10</formula>
    </cfRule>
  </conditionalFormatting>
  <conditionalFormatting sqref="D106">
    <cfRule type="expression" dxfId="367" priority="145">
      <formula>X106&lt;10</formula>
    </cfRule>
    <cfRule type="expression" dxfId="366" priority="144">
      <formula>X106&lt;0.75</formula>
    </cfRule>
    <cfRule type="expression" dxfId="365" priority="141">
      <formula>X106=0</formula>
    </cfRule>
    <cfRule type="expression" dxfId="364" priority="142">
      <formula>X106&lt;0.25</formula>
    </cfRule>
    <cfRule type="expression" dxfId="363" priority="143">
      <formula>X106&lt;0.5</formula>
    </cfRule>
  </conditionalFormatting>
  <conditionalFormatting sqref="D112">
    <cfRule type="expression" dxfId="362" priority="85">
      <formula>X112&lt;10</formula>
    </cfRule>
    <cfRule type="expression" dxfId="361" priority="83">
      <formula>X112&lt;0.5</formula>
    </cfRule>
    <cfRule type="expression" dxfId="360" priority="84">
      <formula>X112&lt;0.75</formula>
    </cfRule>
  </conditionalFormatting>
  <conditionalFormatting sqref="D114">
    <cfRule type="expression" dxfId="359" priority="65">
      <formula>X114&lt;10</formula>
    </cfRule>
    <cfRule type="expression" dxfId="358" priority="63">
      <formula>X114&lt;0.5</formula>
    </cfRule>
    <cfRule type="expression" dxfId="357" priority="61">
      <formula>X114=0</formula>
    </cfRule>
    <cfRule type="expression" dxfId="356" priority="62">
      <formula>X114&lt;0.25</formula>
    </cfRule>
    <cfRule type="expression" dxfId="355" priority="64">
      <formula>X114&lt;0.75</formula>
    </cfRule>
  </conditionalFormatting>
  <conditionalFormatting sqref="D116">
    <cfRule type="expression" dxfId="354" priority="50">
      <formula>X116&lt;10</formula>
    </cfRule>
    <cfRule type="expression" dxfId="353" priority="46">
      <formula>X116=0</formula>
    </cfRule>
    <cfRule type="expression" dxfId="352" priority="48">
      <formula>X116&lt;0.5</formula>
    </cfRule>
    <cfRule type="expression" dxfId="351" priority="47">
      <formula>X116&lt;0.25</formula>
    </cfRule>
    <cfRule type="expression" dxfId="350" priority="49">
      <formula>X116&lt;0.75</formula>
    </cfRule>
  </conditionalFormatting>
  <conditionalFormatting sqref="D120">
    <cfRule type="expression" dxfId="349" priority="132">
      <formula>X120&lt;0.25</formula>
    </cfRule>
    <cfRule type="expression" dxfId="348" priority="131">
      <formula>X120=0</formula>
    </cfRule>
    <cfRule type="expression" dxfId="347" priority="134">
      <formula>X120&lt;0.75</formula>
    </cfRule>
    <cfRule type="expression" dxfId="346" priority="135">
      <formula>X120&lt;10</formula>
    </cfRule>
    <cfRule type="expression" dxfId="345" priority="133">
      <formula>X120&lt;0.5</formula>
    </cfRule>
  </conditionalFormatting>
  <conditionalFormatting sqref="D122">
    <cfRule type="expression" dxfId="344" priority="33">
      <formula>X122&lt;0.5</formula>
    </cfRule>
    <cfRule type="expression" dxfId="343" priority="32">
      <formula>X122&lt;0.25</formula>
    </cfRule>
    <cfRule type="expression" dxfId="342" priority="31">
      <formula>X122=0</formula>
    </cfRule>
    <cfRule type="expression" dxfId="341" priority="35">
      <formula>X122&lt;10</formula>
    </cfRule>
    <cfRule type="expression" dxfId="340" priority="34">
      <formula>X122&lt;0.75</formula>
    </cfRule>
  </conditionalFormatting>
  <conditionalFormatting sqref="D124">
    <cfRule type="expression" dxfId="339" priority="29">
      <formula>X124&lt;0.75</formula>
    </cfRule>
    <cfRule type="expression" dxfId="338" priority="26">
      <formula>X124=0</formula>
    </cfRule>
    <cfRule type="expression" dxfId="337" priority="27">
      <formula>X124&lt;0.25</formula>
    </cfRule>
    <cfRule type="expression" dxfId="336" priority="28">
      <formula>X124&lt;0.5</formula>
    </cfRule>
    <cfRule type="expression" dxfId="335" priority="30">
      <formula>X124&lt;10</formula>
    </cfRule>
  </conditionalFormatting>
  <conditionalFormatting sqref="F8">
    <cfRule type="expression" dxfId="334" priority="619">
      <formula>Z8&lt;0.75</formula>
    </cfRule>
    <cfRule type="expression" dxfId="333" priority="620">
      <formula>Z8&lt;10</formula>
    </cfRule>
    <cfRule type="expression" dxfId="332" priority="616">
      <formula>Z8=0</formula>
    </cfRule>
    <cfRule type="expression" dxfId="331" priority="618">
      <formula>Z8&lt;0.5</formula>
    </cfRule>
    <cfRule type="expression" dxfId="330" priority="617">
      <formula>Z8&lt;0.25</formula>
    </cfRule>
  </conditionalFormatting>
  <conditionalFormatting sqref="F14">
    <cfRule type="expression" dxfId="329" priority="595">
      <formula>Z14&lt;10</formula>
    </cfRule>
    <cfRule type="expression" dxfId="328" priority="594">
      <formula>Z14&lt;0.75</formula>
    </cfRule>
    <cfRule type="expression" dxfId="327" priority="593">
      <formula>Z14&lt;0.5</formula>
    </cfRule>
    <cfRule type="expression" dxfId="326" priority="592">
      <formula>Z14&lt;0.25</formula>
    </cfRule>
    <cfRule type="expression" dxfId="325" priority="591">
      <formula>Z14=0</formula>
    </cfRule>
  </conditionalFormatting>
  <conditionalFormatting sqref="F16">
    <cfRule type="expression" dxfId="324" priority="573">
      <formula>Z16&lt;0.5</formula>
    </cfRule>
    <cfRule type="expression" dxfId="323" priority="572">
      <formula>Z16&lt;0.25</formula>
    </cfRule>
    <cfRule type="expression" dxfId="322" priority="571">
      <formula>Z16=0</formula>
    </cfRule>
    <cfRule type="expression" dxfId="321" priority="574">
      <formula>Z16&lt;0.75</formula>
    </cfRule>
    <cfRule type="expression" dxfId="320" priority="575">
      <formula>Z16&lt;10</formula>
    </cfRule>
  </conditionalFormatting>
  <conditionalFormatting sqref="F18">
    <cfRule type="expression" dxfId="319" priority="557">
      <formula>Z18&lt;0.25</formula>
    </cfRule>
    <cfRule type="expression" dxfId="318" priority="556">
      <formula>Z18=0</formula>
    </cfRule>
    <cfRule type="expression" dxfId="317" priority="560">
      <formula>Z18&lt;10</formula>
    </cfRule>
    <cfRule type="expression" dxfId="316" priority="559">
      <formula>Z18&lt;0.75</formula>
    </cfRule>
    <cfRule type="expression" dxfId="315" priority="558">
      <formula>Z18&lt;0.5</formula>
    </cfRule>
  </conditionalFormatting>
  <conditionalFormatting sqref="F56">
    <cfRule type="expression" dxfId="314" priority="267">
      <formula>Z56&lt;0.25</formula>
    </cfRule>
    <cfRule type="expression" dxfId="313" priority="268">
      <formula>Z56&lt;0.5</formula>
    </cfRule>
    <cfRule type="expression" dxfId="312" priority="270">
      <formula>Z56&lt;10</formula>
    </cfRule>
    <cfRule type="expression" dxfId="311" priority="266">
      <formula>Z56=0</formula>
    </cfRule>
    <cfRule type="expression" dxfId="310" priority="269">
      <formula>Z56&lt;0.75</formula>
    </cfRule>
  </conditionalFormatting>
  <conditionalFormatting sqref="F62">
    <cfRule type="expression" dxfId="309" priority="244">
      <formula>Z62&lt;0.75</formula>
    </cfRule>
    <cfRule type="expression" dxfId="308" priority="245">
      <formula>Z62&lt;10</formula>
    </cfRule>
    <cfRule type="expression" dxfId="307" priority="241">
      <formula>Z62=0</formula>
    </cfRule>
    <cfRule type="expression" dxfId="306" priority="243">
      <formula>Z62&lt;0.5</formula>
    </cfRule>
    <cfRule type="expression" dxfId="305" priority="242">
      <formula>Z62&lt;0.25</formula>
    </cfRule>
  </conditionalFormatting>
  <conditionalFormatting sqref="F64">
    <cfRule type="expression" dxfId="304" priority="221">
      <formula>Z64=0</formula>
    </cfRule>
    <cfRule type="expression" dxfId="303" priority="222">
      <formula>Z64&lt;0.25</formula>
    </cfRule>
    <cfRule type="expression" dxfId="302" priority="223">
      <formula>Z64&lt;0.5</formula>
    </cfRule>
    <cfRule type="expression" dxfId="301" priority="224">
      <formula>Z64&lt;0.75</formula>
    </cfRule>
    <cfRule type="expression" dxfId="300" priority="225">
      <formula>Z64&lt;10</formula>
    </cfRule>
  </conditionalFormatting>
  <conditionalFormatting sqref="F66">
    <cfRule type="expression" dxfId="299" priority="206">
      <formula>Z66=0</formula>
    </cfRule>
    <cfRule type="expression" dxfId="298" priority="207">
      <formula>Z66&lt;0.25</formula>
    </cfRule>
    <cfRule type="expression" dxfId="297" priority="208">
      <formula>Z66&lt;0.5</formula>
    </cfRule>
    <cfRule type="expression" dxfId="296" priority="209">
      <formula>Z66&lt;0.75</formula>
    </cfRule>
    <cfRule type="expression" dxfId="295" priority="210">
      <formula>Z66&lt;10</formula>
    </cfRule>
  </conditionalFormatting>
  <conditionalFormatting sqref="F106">
    <cfRule type="expression" dxfId="294" priority="105">
      <formula>Z106&lt;10</formula>
    </cfRule>
    <cfRule type="expression" dxfId="293" priority="102">
      <formula>Z106&lt;0.25</formula>
    </cfRule>
    <cfRule type="expression" dxfId="292" priority="103">
      <formula>Z106&lt;0.5</formula>
    </cfRule>
    <cfRule type="expression" dxfId="291" priority="104">
      <formula>Z106&lt;0.75</formula>
    </cfRule>
    <cfRule type="expression" dxfId="290" priority="101">
      <formula>Z106=0</formula>
    </cfRule>
  </conditionalFormatting>
  <conditionalFormatting sqref="F112">
    <cfRule type="expression" dxfId="289" priority="76">
      <formula>Z112=0</formula>
    </cfRule>
    <cfRule type="expression" dxfId="288" priority="77">
      <formula>Z112&lt;0.25</formula>
    </cfRule>
    <cfRule type="expression" dxfId="287" priority="78">
      <formula>Z112&lt;0.5</formula>
    </cfRule>
    <cfRule type="expression" dxfId="286" priority="79">
      <formula>Z112&lt;0.75</formula>
    </cfRule>
    <cfRule type="expression" dxfId="285" priority="80">
      <formula>Z112&lt;10</formula>
    </cfRule>
  </conditionalFormatting>
  <conditionalFormatting sqref="F114">
    <cfRule type="expression" dxfId="284" priority="56">
      <formula>Z114=0</formula>
    </cfRule>
    <cfRule type="expression" dxfId="283" priority="57">
      <formula>Z114&lt;0.25</formula>
    </cfRule>
    <cfRule type="expression" dxfId="282" priority="58">
      <formula>Z114&lt;0.5</formula>
    </cfRule>
    <cfRule type="expression" dxfId="281" priority="59">
      <formula>Z114&lt;0.75</formula>
    </cfRule>
    <cfRule type="expression" dxfId="280" priority="60">
      <formula>Z114&lt;10</formula>
    </cfRule>
  </conditionalFormatting>
  <conditionalFormatting sqref="F116">
    <cfRule type="expression" dxfId="279" priority="43">
      <formula>Z116&lt;0.5</formula>
    </cfRule>
    <cfRule type="expression" dxfId="278" priority="45">
      <formula>Z116&lt;10</formula>
    </cfRule>
    <cfRule type="expression" dxfId="277" priority="44">
      <formula>Z116&lt;0.75</formula>
    </cfRule>
    <cfRule type="expression" dxfId="276" priority="42">
      <formula>Z116&lt;0.25</formula>
    </cfRule>
    <cfRule type="expression" dxfId="275" priority="41">
      <formula>Z116=0</formula>
    </cfRule>
  </conditionalFormatting>
  <conditionalFormatting sqref="H8">
    <cfRule type="expression" dxfId="274" priority="614">
      <formula>AB8&lt;0.75</formula>
    </cfRule>
    <cfRule type="expression" dxfId="273" priority="615">
      <formula>AB8&lt;10</formula>
    </cfRule>
    <cfRule type="expression" dxfId="272" priority="613">
      <formula>AB8&lt;0.5</formula>
    </cfRule>
    <cfRule type="expression" dxfId="271" priority="611">
      <formula>AB8=0</formula>
    </cfRule>
    <cfRule type="expression" dxfId="270" priority="612">
      <formula>AB8&lt;0.25</formula>
    </cfRule>
  </conditionalFormatting>
  <conditionalFormatting sqref="H14">
    <cfRule type="expression" dxfId="269" priority="590">
      <formula>AB14&lt;10</formula>
    </cfRule>
    <cfRule type="expression" dxfId="268" priority="589">
      <formula>AB14&lt;0.75</formula>
    </cfRule>
    <cfRule type="expression" dxfId="267" priority="588">
      <formula>AB14&lt;0.5</formula>
    </cfRule>
    <cfRule type="expression" dxfId="266" priority="587">
      <formula>AB14&lt;0.25</formula>
    </cfRule>
    <cfRule type="expression" dxfId="265" priority="586">
      <formula>AB14=0</formula>
    </cfRule>
  </conditionalFormatting>
  <conditionalFormatting sqref="H16">
    <cfRule type="expression" dxfId="264" priority="569">
      <formula>AB16&lt;0.75</formula>
    </cfRule>
    <cfRule type="expression" dxfId="263" priority="568">
      <formula>AB16&lt;0.5</formula>
    </cfRule>
    <cfRule type="expression" dxfId="262" priority="567">
      <formula>AB16&lt;0.25</formula>
    </cfRule>
    <cfRule type="expression" dxfId="261" priority="566">
      <formula>AB16=0</formula>
    </cfRule>
    <cfRule type="expression" dxfId="260" priority="570">
      <formula>AB16&lt;10</formula>
    </cfRule>
  </conditionalFormatting>
  <conditionalFormatting sqref="H18">
    <cfRule type="expression" dxfId="259" priority="551">
      <formula>AB18=0</formula>
    </cfRule>
    <cfRule type="expression" dxfId="258" priority="555">
      <formula>AB18&lt;10</formula>
    </cfRule>
    <cfRule type="expression" dxfId="257" priority="554">
      <formula>AB18&lt;0.75</formula>
    </cfRule>
    <cfRule type="expression" dxfId="256" priority="553">
      <formula>AB18&lt;0.5</formula>
    </cfRule>
    <cfRule type="expression" dxfId="255" priority="552">
      <formula>AB18&lt;0.25</formula>
    </cfRule>
  </conditionalFormatting>
  <conditionalFormatting sqref="H22">
    <cfRule type="expression" dxfId="254" priority="645">
      <formula>AB22&lt;10</formula>
    </cfRule>
    <cfRule type="expression" dxfId="253" priority="641">
      <formula>AB22=0</formula>
    </cfRule>
    <cfRule type="expression" dxfId="252" priority="642">
      <formula>AB22&lt;0.25</formula>
    </cfRule>
    <cfRule type="expression" dxfId="251" priority="643">
      <formula>AB22&lt;0.5</formula>
    </cfRule>
    <cfRule type="expression" dxfId="250" priority="644">
      <formula>AB22&lt;0.75</formula>
    </cfRule>
  </conditionalFormatting>
  <conditionalFormatting sqref="H24">
    <cfRule type="expression" dxfId="249" priority="540">
      <formula>AB24&lt;10</formula>
    </cfRule>
    <cfRule type="expression" dxfId="248" priority="537">
      <formula>AB24&lt;0.25</formula>
    </cfRule>
    <cfRule type="expression" dxfId="247" priority="536">
      <formula>AB24=0</formula>
    </cfRule>
    <cfRule type="expression" dxfId="246" priority="539">
      <formula>AB24&lt;0.75</formula>
    </cfRule>
    <cfRule type="expression" dxfId="245" priority="538">
      <formula>AB24&lt;0.5</formula>
    </cfRule>
  </conditionalFormatting>
  <conditionalFormatting sqref="H56">
    <cfRule type="expression" dxfId="244" priority="265">
      <formula>AB56&lt;10</formula>
    </cfRule>
    <cfRule type="expression" dxfId="243" priority="262">
      <formula>AB56&lt;0.25</formula>
    </cfRule>
    <cfRule type="expression" dxfId="242" priority="264">
      <formula>AB56&lt;0.75</formula>
    </cfRule>
    <cfRule type="expression" dxfId="241" priority="261">
      <formula>AB56=0</formula>
    </cfRule>
    <cfRule type="expression" dxfId="240" priority="263">
      <formula>AB56&lt;0.5</formula>
    </cfRule>
  </conditionalFormatting>
  <conditionalFormatting sqref="H62">
    <cfRule type="expression" dxfId="239" priority="239">
      <formula>AB62&lt;0.75</formula>
    </cfRule>
    <cfRule type="expression" dxfId="238" priority="238">
      <formula>AB62&lt;0.5</formula>
    </cfRule>
    <cfRule type="expression" dxfId="237" priority="237">
      <formula>AB62&lt;0.25</formula>
    </cfRule>
    <cfRule type="expression" dxfId="236" priority="236">
      <formula>AB62=0</formula>
    </cfRule>
    <cfRule type="expression" dxfId="235" priority="240">
      <formula>AB62&lt;10</formula>
    </cfRule>
  </conditionalFormatting>
  <conditionalFormatting sqref="H64">
    <cfRule type="expression" dxfId="234" priority="219">
      <formula>AB64&lt;0.75</formula>
    </cfRule>
    <cfRule type="expression" dxfId="233" priority="216">
      <formula>AB64=0</formula>
    </cfRule>
    <cfRule type="expression" dxfId="232" priority="218">
      <formula>AB64&lt;0.5</formula>
    </cfRule>
    <cfRule type="expression" dxfId="231" priority="220">
      <formula>AB64&lt;10</formula>
    </cfRule>
    <cfRule type="expression" dxfId="230" priority="217">
      <formula>AB64&lt;0.25</formula>
    </cfRule>
  </conditionalFormatting>
  <conditionalFormatting sqref="H66">
    <cfRule type="expression" dxfId="229" priority="202">
      <formula>AB66&lt;0.25</formula>
    </cfRule>
    <cfRule type="expression" dxfId="228" priority="205">
      <formula>AB66&lt;10</formula>
    </cfRule>
    <cfRule type="expression" dxfId="227" priority="204">
      <formula>AB66&lt;0.75</formula>
    </cfRule>
    <cfRule type="expression" dxfId="226" priority="201">
      <formula>AB66=0</formula>
    </cfRule>
    <cfRule type="expression" dxfId="225" priority="203">
      <formula>AB66&lt;0.5</formula>
    </cfRule>
  </conditionalFormatting>
  <conditionalFormatting sqref="H70">
    <cfRule type="expression" dxfId="224" priority="293">
      <formula>AB70&lt;0.5</formula>
    </cfRule>
    <cfRule type="expression" dxfId="223" priority="292">
      <formula>AB70&lt;0.25</formula>
    </cfRule>
    <cfRule type="expression" dxfId="222" priority="291">
      <formula>AB70=0</formula>
    </cfRule>
    <cfRule type="expression" dxfId="221" priority="295">
      <formula>AB70&lt;10</formula>
    </cfRule>
    <cfRule type="expression" dxfId="220" priority="294">
      <formula>AB70&lt;0.75</formula>
    </cfRule>
  </conditionalFormatting>
  <conditionalFormatting sqref="H72">
    <cfRule type="expression" dxfId="219" priority="188">
      <formula>AB72&lt;0.5</formula>
    </cfRule>
    <cfRule type="expression" dxfId="218" priority="186">
      <formula>AB72=0</formula>
    </cfRule>
    <cfRule type="expression" dxfId="217" priority="187">
      <formula>AB72&lt;0.25</formula>
    </cfRule>
    <cfRule type="expression" dxfId="216" priority="189">
      <formula>AB72&lt;0.75</formula>
    </cfRule>
    <cfRule type="expression" dxfId="215" priority="190">
      <formula>AB72&lt;10</formula>
    </cfRule>
  </conditionalFormatting>
  <conditionalFormatting sqref="H106">
    <cfRule type="expression" dxfId="214" priority="96">
      <formula>AB106=0</formula>
    </cfRule>
    <cfRule type="expression" dxfId="213" priority="97">
      <formula>AB106&lt;0.25</formula>
    </cfRule>
    <cfRule type="expression" dxfId="212" priority="98">
      <formula>AB106&lt;0.5</formula>
    </cfRule>
    <cfRule type="expression" dxfId="211" priority="99">
      <formula>AB106&lt;0.75</formula>
    </cfRule>
    <cfRule type="expression" dxfId="210" priority="100">
      <formula>AB106&lt;10</formula>
    </cfRule>
  </conditionalFormatting>
  <conditionalFormatting sqref="H112">
    <cfRule type="expression" dxfId="209" priority="75">
      <formula>AB112&lt;10</formula>
    </cfRule>
    <cfRule type="expression" dxfId="208" priority="71">
      <formula>AB112=0</formula>
    </cfRule>
    <cfRule type="expression" dxfId="207" priority="72">
      <formula>AB112&lt;0.25</formula>
    </cfRule>
    <cfRule type="expression" dxfId="206" priority="73">
      <formula>AB112&lt;0.5</formula>
    </cfRule>
    <cfRule type="expression" dxfId="205" priority="74">
      <formula>AB112&lt;0.75</formula>
    </cfRule>
  </conditionalFormatting>
  <conditionalFormatting sqref="H114">
    <cfRule type="expression" dxfId="204" priority="55">
      <formula>AB114&lt;10</formula>
    </cfRule>
    <cfRule type="expression" dxfId="203" priority="51">
      <formula>AB114=0</formula>
    </cfRule>
    <cfRule type="expression" dxfId="202" priority="52">
      <formula>AB114&lt;0.25</formula>
    </cfRule>
    <cfRule type="expression" dxfId="201" priority="53">
      <formula>AB114&lt;0.5</formula>
    </cfRule>
    <cfRule type="expression" dxfId="200" priority="54">
      <formula>AB114&lt;0.75</formula>
    </cfRule>
  </conditionalFormatting>
  <conditionalFormatting sqref="H116">
    <cfRule type="expression" dxfId="199" priority="36">
      <formula>AB116=0</formula>
    </cfRule>
    <cfRule type="expression" dxfId="198" priority="37">
      <formula>AB116&lt;0.25</formula>
    </cfRule>
    <cfRule type="expression" dxfId="197" priority="38">
      <formula>AB116&lt;0.5</formula>
    </cfRule>
    <cfRule type="expression" dxfId="196" priority="39">
      <formula>AB116&lt;0.75</formula>
    </cfRule>
    <cfRule type="expression" dxfId="195" priority="40">
      <formula>AB116&lt;10</formula>
    </cfRule>
  </conditionalFormatting>
  <conditionalFormatting sqref="H120">
    <cfRule type="expression" dxfId="194" priority="129">
      <formula>AB120&lt;0.75</formula>
    </cfRule>
    <cfRule type="expression" dxfId="193" priority="128">
      <formula>AB120&lt;0.5</formula>
    </cfRule>
    <cfRule type="expression" dxfId="192" priority="130">
      <formula>AB120&lt;10</formula>
    </cfRule>
    <cfRule type="expression" dxfId="191" priority="127">
      <formula>AB120&lt;0.25</formula>
    </cfRule>
    <cfRule type="expression" dxfId="190" priority="126">
      <formula>AB120=0</formula>
    </cfRule>
  </conditionalFormatting>
  <conditionalFormatting sqref="H122">
    <cfRule type="expression" dxfId="189" priority="22">
      <formula>AB122&lt;0.25</formula>
    </cfRule>
    <cfRule type="expression" dxfId="188" priority="25">
      <formula>AB122&lt;10</formula>
    </cfRule>
    <cfRule type="expression" dxfId="187" priority="24">
      <formula>AB122&lt;0.75</formula>
    </cfRule>
    <cfRule type="expression" dxfId="186" priority="23">
      <formula>AB122&lt;0.5</formula>
    </cfRule>
    <cfRule type="expression" dxfId="185" priority="21">
      <formula>AB122=0</formula>
    </cfRule>
  </conditionalFormatting>
  <conditionalFormatting sqref="L6">
    <cfRule type="expression" dxfId="184" priority="640">
      <formula>AF6&lt;10</formula>
    </cfRule>
    <cfRule type="expression" dxfId="183" priority="638">
      <formula>AF6&lt;0.5</formula>
    </cfRule>
    <cfRule type="expression" dxfId="182" priority="637">
      <formula>AF6&lt;0.25</formula>
    </cfRule>
    <cfRule type="expression" dxfId="181" priority="636">
      <formula>AF6=0</formula>
    </cfRule>
    <cfRule type="expression" dxfId="180" priority="639">
      <formula>AF6&lt;0.75</formula>
    </cfRule>
  </conditionalFormatting>
  <conditionalFormatting sqref="L8">
    <cfRule type="expression" dxfId="179" priority="606">
      <formula>AF8=0</formula>
    </cfRule>
    <cfRule type="expression" dxfId="178" priority="610">
      <formula>AF8&lt;10</formula>
    </cfRule>
    <cfRule type="expression" dxfId="177" priority="609">
      <formula>AF8&lt;0.75</formula>
    </cfRule>
    <cfRule type="expression" dxfId="176" priority="608">
      <formula>AF8&lt;0.5</formula>
    </cfRule>
    <cfRule type="expression" dxfId="175" priority="607">
      <formula>AF8&lt;0.25</formula>
    </cfRule>
  </conditionalFormatting>
  <conditionalFormatting sqref="L12">
    <cfRule type="expression" dxfId="174" priority="633">
      <formula>AF12&lt;0.5</formula>
    </cfRule>
    <cfRule type="expression" dxfId="173" priority="635">
      <formula>AF12&lt;10</formula>
    </cfRule>
    <cfRule type="expression" dxfId="172" priority="632">
      <formula>AF12&lt;0.25</formula>
    </cfRule>
    <cfRule type="expression" dxfId="171" priority="631">
      <formula>AF12=0</formula>
    </cfRule>
    <cfRule type="expression" dxfId="170" priority="634">
      <formula>AF12&lt;0.75</formula>
    </cfRule>
  </conditionalFormatting>
  <conditionalFormatting sqref="L14">
    <cfRule type="expression" dxfId="169" priority="581">
      <formula>AF14=0</formula>
    </cfRule>
    <cfRule type="expression" dxfId="168" priority="582">
      <formula>AF14&lt;0.25</formula>
    </cfRule>
    <cfRule type="expression" dxfId="167" priority="583">
      <formula>AF14&lt;0.5</formula>
    </cfRule>
    <cfRule type="expression" dxfId="166" priority="584">
      <formula>AF14&lt;0.75</formula>
    </cfRule>
    <cfRule type="expression" dxfId="165" priority="585">
      <formula>AF14&lt;10</formula>
    </cfRule>
  </conditionalFormatting>
  <conditionalFormatting sqref="L22">
    <cfRule type="expression" dxfId="164" priority="626">
      <formula>AF22=0</formula>
    </cfRule>
    <cfRule type="expression" dxfId="163" priority="627">
      <formula>AF22&lt;0.25</formula>
    </cfRule>
    <cfRule type="expression" dxfId="162" priority="628">
      <formula>AF22&lt;0.5</formula>
    </cfRule>
    <cfRule type="expression" dxfId="161" priority="630">
      <formula>AF22&lt;10</formula>
    </cfRule>
    <cfRule type="expression" dxfId="160" priority="629">
      <formula>AF22&lt;0.75</formula>
    </cfRule>
  </conditionalFormatting>
  <conditionalFormatting sqref="L24">
    <cfRule type="expression" dxfId="159" priority="532">
      <formula>AF24&lt;0.25</formula>
    </cfRule>
    <cfRule type="expression" dxfId="158" priority="533">
      <formula>AF24&lt;0.5</formula>
    </cfRule>
    <cfRule type="expression" dxfId="157" priority="534">
      <formula>AF24&lt;0.75</formula>
    </cfRule>
    <cfRule type="expression" dxfId="156" priority="535">
      <formula>AF24&lt;10</formula>
    </cfRule>
    <cfRule type="expression" dxfId="155" priority="531">
      <formula>AF24=0</formula>
    </cfRule>
  </conditionalFormatting>
  <conditionalFormatting sqref="L54">
    <cfRule type="expression" dxfId="154" priority="286">
      <formula>AF54=0</formula>
    </cfRule>
    <cfRule type="expression" dxfId="153" priority="290">
      <formula>AF54&lt;10</formula>
    </cfRule>
    <cfRule type="expression" dxfId="152" priority="289">
      <formula>AF54&lt;0.75</formula>
    </cfRule>
    <cfRule type="expression" dxfId="151" priority="288">
      <formula>AF54&lt;0.5</formula>
    </cfRule>
    <cfRule type="expression" dxfId="150" priority="287">
      <formula>AF54&lt;0.25</formula>
    </cfRule>
  </conditionalFormatting>
  <conditionalFormatting sqref="L56">
    <cfRule type="expression" dxfId="149" priority="256">
      <formula>AF56=0</formula>
    </cfRule>
    <cfRule type="expression" dxfId="148" priority="257">
      <formula>AF56&lt;0.25</formula>
    </cfRule>
    <cfRule type="expression" dxfId="147" priority="258">
      <formula>AF56&lt;0.5</formula>
    </cfRule>
    <cfRule type="expression" dxfId="146" priority="259">
      <formula>AF56&lt;0.75</formula>
    </cfRule>
    <cfRule type="expression" dxfId="145" priority="260">
      <formula>AF56&lt;10</formula>
    </cfRule>
  </conditionalFormatting>
  <conditionalFormatting sqref="L60">
    <cfRule type="expression" dxfId="144" priority="285">
      <formula>AF60&lt;10</formula>
    </cfRule>
    <cfRule type="expression" dxfId="143" priority="281">
      <formula>AF60=0</formula>
    </cfRule>
    <cfRule type="expression" dxfId="142" priority="282">
      <formula>AF60&lt;0.25</formula>
    </cfRule>
    <cfRule type="expression" dxfId="141" priority="283">
      <formula>AF60&lt;0.5</formula>
    </cfRule>
    <cfRule type="expression" dxfId="140" priority="284">
      <formula>AF60&lt;0.75</formula>
    </cfRule>
  </conditionalFormatting>
  <conditionalFormatting sqref="L62">
    <cfRule type="expression" dxfId="139" priority="232">
      <formula>AF62&lt;0.25</formula>
    </cfRule>
    <cfRule type="expression" dxfId="138" priority="231">
      <formula>AF62=0</formula>
    </cfRule>
    <cfRule type="expression" dxfId="137" priority="233">
      <formula>AF62&lt;0.5</formula>
    </cfRule>
    <cfRule type="expression" dxfId="136" priority="235">
      <formula>AF62&lt;10</formula>
    </cfRule>
    <cfRule type="expression" dxfId="135" priority="234">
      <formula>AF62&lt;0.75</formula>
    </cfRule>
  </conditionalFormatting>
  <conditionalFormatting sqref="L70">
    <cfRule type="expression" dxfId="134" priority="280">
      <formula>AF70&lt;10</formula>
    </cfRule>
    <cfRule type="expression" dxfId="133" priority="277">
      <formula>AF70&lt;0.25</formula>
    </cfRule>
    <cfRule type="expression" dxfId="132" priority="276">
      <formula>AF70=0</formula>
    </cfRule>
    <cfRule type="expression" dxfId="131" priority="279">
      <formula>AF70&lt;0.75</formula>
    </cfRule>
    <cfRule type="expression" dxfId="130" priority="278">
      <formula>AF70&lt;0.5</formula>
    </cfRule>
  </conditionalFormatting>
  <conditionalFormatting sqref="L72">
    <cfRule type="expression" dxfId="129" priority="182">
      <formula>AF72&lt;0.25</formula>
    </cfRule>
    <cfRule type="expression" dxfId="128" priority="183">
      <formula>AF72&lt;0.5</formula>
    </cfRule>
    <cfRule type="expression" dxfId="127" priority="184">
      <formula>AF72&lt;0.75</formula>
    </cfRule>
    <cfRule type="expression" dxfId="126" priority="185">
      <formula>AF72&lt;10</formula>
    </cfRule>
    <cfRule type="expression" dxfId="125" priority="181">
      <formula>AF72=0</formula>
    </cfRule>
  </conditionalFormatting>
  <conditionalFormatting sqref="L104">
    <cfRule type="expression" dxfId="124" priority="121">
      <formula>AF104=0</formula>
    </cfRule>
    <cfRule type="expression" dxfId="123" priority="123">
      <formula>AF104&lt;0.5</formula>
    </cfRule>
    <cfRule type="expression" dxfId="122" priority="124">
      <formula>AF104&lt;0.75</formula>
    </cfRule>
    <cfRule type="expression" dxfId="121" priority="125">
      <formula>AF104&lt;10</formula>
    </cfRule>
    <cfRule type="expression" dxfId="120" priority="122">
      <formula>AF104&lt;0.25</formula>
    </cfRule>
  </conditionalFormatting>
  <conditionalFormatting sqref="L106">
    <cfRule type="expression" dxfId="119" priority="91">
      <formula>AF106=0</formula>
    </cfRule>
    <cfRule type="expression" dxfId="118" priority="92">
      <formula>AF106&lt;0.25</formula>
    </cfRule>
    <cfRule type="expression" dxfId="117" priority="93">
      <formula>AF106&lt;0.5</formula>
    </cfRule>
    <cfRule type="expression" dxfId="116" priority="94">
      <formula>AF106&lt;0.75</formula>
    </cfRule>
    <cfRule type="expression" dxfId="115" priority="95">
      <formula>AF106&lt;10</formula>
    </cfRule>
  </conditionalFormatting>
  <conditionalFormatting sqref="L110">
    <cfRule type="expression" dxfId="114" priority="120">
      <formula>AF110&lt;10</formula>
    </cfRule>
    <cfRule type="expression" dxfId="113" priority="116">
      <formula>AF110=0</formula>
    </cfRule>
    <cfRule type="expression" dxfId="112" priority="117">
      <formula>AF110&lt;0.25</formula>
    </cfRule>
    <cfRule type="expression" dxfId="111" priority="118">
      <formula>AF110&lt;0.5</formula>
    </cfRule>
    <cfRule type="expression" dxfId="110" priority="119">
      <formula>AF110&lt;0.75</formula>
    </cfRule>
  </conditionalFormatting>
  <conditionalFormatting sqref="L112">
    <cfRule type="expression" dxfId="109" priority="70">
      <formula>AF112&lt;10</formula>
    </cfRule>
    <cfRule type="expression" dxfId="108" priority="68">
      <formula>AF112&lt;0.5</formula>
    </cfRule>
    <cfRule type="expression" dxfId="107" priority="67">
      <formula>AF112&lt;0.25</formula>
    </cfRule>
    <cfRule type="expression" dxfId="106" priority="66">
      <formula>AF112=0</formula>
    </cfRule>
    <cfRule type="expression" dxfId="105" priority="69">
      <formula>AF112&lt;0.75</formula>
    </cfRule>
  </conditionalFormatting>
  <conditionalFormatting sqref="L120">
    <cfRule type="expression" dxfId="104" priority="115">
      <formula>AF120&lt;10</formula>
    </cfRule>
    <cfRule type="expression" dxfId="103" priority="113">
      <formula>AF120&lt;0.5</formula>
    </cfRule>
    <cfRule type="expression" dxfId="102" priority="112">
      <formula>AF120&lt;0.25</formula>
    </cfRule>
    <cfRule type="expression" dxfId="101" priority="111">
      <formula>AF120=0</formula>
    </cfRule>
    <cfRule type="expression" dxfId="100" priority="114">
      <formula>AF120&lt;0.75</formula>
    </cfRule>
  </conditionalFormatting>
  <conditionalFormatting sqref="L122">
    <cfRule type="expression" dxfId="99" priority="17">
      <formula>AF122&lt;0.25</formula>
    </cfRule>
    <cfRule type="expression" dxfId="98" priority="20">
      <formula>AF122&lt;10</formula>
    </cfRule>
    <cfRule type="expression" dxfId="97" priority="19">
      <formula>AF122&lt;0.75</formula>
    </cfRule>
    <cfRule type="expression" dxfId="96" priority="18">
      <formula>AF122&lt;0.5</formula>
    </cfRule>
    <cfRule type="expression" dxfId="95" priority="16">
      <formula>AF122=0</formula>
    </cfRule>
  </conditionalFormatting>
  <conditionalFormatting sqref="N8">
    <cfRule type="expression" dxfId="94" priority="601">
      <formula>AH8=0</formula>
    </cfRule>
    <cfRule type="expression" dxfId="93" priority="602">
      <formula>AH8&lt;0.25</formula>
    </cfRule>
    <cfRule type="expression" dxfId="92" priority="603">
      <formula>AH8&lt;0.5</formula>
    </cfRule>
    <cfRule type="expression" dxfId="91" priority="605">
      <formula>AH8&lt;10</formula>
    </cfRule>
    <cfRule type="expression" dxfId="90" priority="604">
      <formula>AH8&lt;0.75</formula>
    </cfRule>
  </conditionalFormatting>
  <conditionalFormatting sqref="N56">
    <cfRule type="expression" dxfId="89" priority="255">
      <formula>AH56&lt;10</formula>
    </cfRule>
    <cfRule type="expression" dxfId="88" priority="254">
      <formula>AH56&lt;0.75</formula>
    </cfRule>
    <cfRule type="expression" dxfId="87" priority="251">
      <formula>AH56=0</formula>
    </cfRule>
    <cfRule type="expression" dxfId="86" priority="253">
      <formula>AH56&lt;0.5</formula>
    </cfRule>
    <cfRule type="expression" dxfId="85" priority="252">
      <formula>AH56&lt;0.25</formula>
    </cfRule>
  </conditionalFormatting>
  <conditionalFormatting sqref="N106">
    <cfRule type="expression" dxfId="84" priority="89">
      <formula>AH106&lt;0.75</formula>
    </cfRule>
    <cfRule type="expression" dxfId="83" priority="88">
      <formula>AH106&lt;0.5</formula>
    </cfRule>
    <cfRule type="expression" dxfId="82" priority="87">
      <formula>AH106&lt;0.25</formula>
    </cfRule>
    <cfRule type="expression" dxfId="81" priority="86">
      <formula>AH106=0</formula>
    </cfRule>
    <cfRule type="expression" dxfId="80" priority="90">
      <formula>AH106&lt;10</formula>
    </cfRule>
  </conditionalFormatting>
  <conditionalFormatting sqref="Q5">
    <cfRule type="expression" dxfId="79" priority="622">
      <formula>AK5&lt;0.25</formula>
    </cfRule>
    <cfRule type="expression" dxfId="78" priority="623">
      <formula>AK5&lt;0.5</formula>
    </cfRule>
    <cfRule type="expression" dxfId="77" priority="624">
      <formula>AK5&lt;0.75</formula>
    </cfRule>
    <cfRule type="expression" dxfId="76" priority="625">
      <formula>AK5&lt;10</formula>
    </cfRule>
    <cfRule type="expression" dxfId="75" priority="621">
      <formula>AK5=0</formula>
    </cfRule>
  </conditionalFormatting>
  <conditionalFormatting sqref="Q11">
    <cfRule type="expression" dxfId="74" priority="529">
      <formula>AK11&lt;0.75</formula>
    </cfRule>
    <cfRule type="expression" dxfId="73" priority="530">
      <formula>AK11&lt;10</formula>
    </cfRule>
    <cfRule type="expression" dxfId="72" priority="526">
      <formula>AK11=0</formula>
    </cfRule>
    <cfRule type="expression" dxfId="71" priority="527">
      <formula>AK11&lt;0.25</formula>
    </cfRule>
    <cfRule type="expression" dxfId="70" priority="528">
      <formula>AK11&lt;0.5</formula>
    </cfRule>
  </conditionalFormatting>
  <conditionalFormatting sqref="Q21">
    <cfRule type="expression" dxfId="69" priority="522">
      <formula>AK21&lt;0.25</formula>
    </cfRule>
    <cfRule type="expression" dxfId="68" priority="523">
      <formula>AK21&lt;0.5</formula>
    </cfRule>
    <cfRule type="expression" dxfId="67" priority="524">
      <formula>AK21&lt;0.75</formula>
    </cfRule>
    <cfRule type="expression" dxfId="66" priority="521">
      <formula>AK21=0</formula>
    </cfRule>
    <cfRule type="expression" dxfId="65" priority="525">
      <formula>AK21&lt;10</formula>
    </cfRule>
  </conditionalFormatting>
  <conditionalFormatting sqref="Q53">
    <cfRule type="expression" dxfId="64" priority="275">
      <formula>AK53&lt;10</formula>
    </cfRule>
    <cfRule type="expression" dxfId="63" priority="273">
      <formula>AK53&lt;0.5</formula>
    </cfRule>
    <cfRule type="expression" dxfId="62" priority="274">
      <formula>AK53&lt;0.75</formula>
    </cfRule>
    <cfRule type="expression" dxfId="61" priority="272">
      <formula>AK53&lt;0.25</formula>
    </cfRule>
    <cfRule type="expression" dxfId="60" priority="271">
      <formula>AK53=0</formula>
    </cfRule>
  </conditionalFormatting>
  <conditionalFormatting sqref="Q59">
    <cfRule type="expression" dxfId="59" priority="177">
      <formula>AK59&lt;0.25</formula>
    </cfRule>
    <cfRule type="expression" dxfId="58" priority="176">
      <formula>AK59=0</formula>
    </cfRule>
    <cfRule type="expression" dxfId="57" priority="179">
      <formula>AK59&lt;0.75</formula>
    </cfRule>
    <cfRule type="expression" dxfId="56" priority="180">
      <formula>AK59&lt;10</formula>
    </cfRule>
    <cfRule type="expression" dxfId="55" priority="178">
      <formula>AK59&lt;0.5</formula>
    </cfRule>
  </conditionalFormatting>
  <conditionalFormatting sqref="Q69">
    <cfRule type="expression" dxfId="54" priority="173">
      <formula>AK69&lt;0.5</formula>
    </cfRule>
    <cfRule type="expression" dxfId="53" priority="171">
      <formula>AK69=0</formula>
    </cfRule>
    <cfRule type="expression" dxfId="52" priority="172">
      <formula>AK69&lt;0.25</formula>
    </cfRule>
    <cfRule type="expression" dxfId="51" priority="174">
      <formula>AK69&lt;0.75</formula>
    </cfRule>
    <cfRule type="expression" dxfId="50" priority="175">
      <formula>AK69&lt;10</formula>
    </cfRule>
  </conditionalFormatting>
  <conditionalFormatting sqref="Q103">
    <cfRule type="expression" dxfId="49" priority="108">
      <formula>AK103&lt;0.5</formula>
    </cfRule>
    <cfRule type="expression" dxfId="48" priority="107">
      <formula>AK103&lt;0.25</formula>
    </cfRule>
    <cfRule type="expression" dxfId="47" priority="109">
      <formula>AK103&lt;0.75</formula>
    </cfRule>
    <cfRule type="expression" dxfId="46" priority="110">
      <formula>AK103&lt;10</formula>
    </cfRule>
    <cfRule type="expression" dxfId="45" priority="106">
      <formula>AK103=0</formula>
    </cfRule>
  </conditionalFormatting>
  <conditionalFormatting sqref="Q109">
    <cfRule type="expression" dxfId="44" priority="15">
      <formula>AK109&lt;10</formula>
    </cfRule>
    <cfRule type="expression" dxfId="43" priority="14">
      <formula>AK109&lt;0.75</formula>
    </cfRule>
    <cfRule type="expression" dxfId="42" priority="12">
      <formula>AK109&lt;0.25</formula>
    </cfRule>
    <cfRule type="expression" dxfId="41" priority="13">
      <formula>AK109&lt;0.5</formula>
    </cfRule>
    <cfRule type="expression" dxfId="40" priority="11">
      <formula>AK109=0</formula>
    </cfRule>
  </conditionalFormatting>
  <conditionalFormatting sqref="Q119">
    <cfRule type="expression" dxfId="39" priority="9">
      <formula>AK119&lt;0.75</formula>
    </cfRule>
    <cfRule type="expression" dxfId="38" priority="8">
      <formula>AK119&lt;0.5</formula>
    </cfRule>
    <cfRule type="expression" dxfId="37" priority="6">
      <formula>AK119=0</formula>
    </cfRule>
    <cfRule type="expression" dxfId="36" priority="7">
      <formula>AK119&lt;0.25</formula>
    </cfRule>
    <cfRule type="expression" dxfId="35" priority="10">
      <formula>AK119&lt;10</formula>
    </cfRule>
  </conditionalFormatting>
  <conditionalFormatting sqref="W6">
    <cfRule type="expression" dxfId="34" priority="700">
      <formula>$W6&lt;10</formula>
    </cfRule>
    <cfRule type="expression" dxfId="33" priority="698">
      <formula>$W6&lt;0.5</formula>
    </cfRule>
    <cfRule type="expression" dxfId="32" priority="697">
      <formula>$W6&lt;0.25</formula>
    </cfRule>
    <cfRule type="expression" dxfId="31" priority="696">
      <formula>$W6=0</formula>
    </cfRule>
    <cfRule type="expression" dxfId="30" priority="699">
      <formula>$W6&lt;0.75</formula>
    </cfRule>
  </conditionalFormatting>
  <conditionalFormatting sqref="W8">
    <cfRule type="expression" dxfId="29" priority="694">
      <formula>$W8&lt;0.75</formula>
    </cfRule>
    <cfRule type="expression" dxfId="28" priority="695">
      <formula>$W8&lt;10</formula>
    </cfRule>
    <cfRule type="expression" dxfId="27" priority="693">
      <formula>$W8&lt;0.5</formula>
    </cfRule>
    <cfRule type="expression" dxfId="26" priority="692">
      <formula>$W8&lt;0.25</formula>
    </cfRule>
    <cfRule type="expression" dxfId="25" priority="691">
      <formula>$W8=0</formula>
    </cfRule>
  </conditionalFormatting>
  <conditionalFormatting sqref="W54">
    <cfRule type="expression" dxfId="24" priority="350">
      <formula>$W54&lt;10</formula>
    </cfRule>
    <cfRule type="expression" dxfId="23" priority="349">
      <formula>$W54&lt;0.75</formula>
    </cfRule>
    <cfRule type="expression" dxfId="22" priority="347">
      <formula>$W54&lt;0.25</formula>
    </cfRule>
    <cfRule type="expression" dxfId="21" priority="346">
      <formula>$W54=0</formula>
    </cfRule>
    <cfRule type="expression" dxfId="20" priority="348">
      <formula>$W54&lt;0.5</formula>
    </cfRule>
  </conditionalFormatting>
  <conditionalFormatting sqref="W56">
    <cfRule type="expression" dxfId="19" priority="341">
      <formula>$W56=0</formula>
    </cfRule>
    <cfRule type="expression" dxfId="18" priority="345">
      <formula>$W56&lt;10</formula>
    </cfRule>
    <cfRule type="expression" dxfId="17" priority="344">
      <formula>$W56&lt;0.75</formula>
    </cfRule>
    <cfRule type="expression" dxfId="16" priority="343">
      <formula>$W56&lt;0.5</formula>
    </cfRule>
    <cfRule type="expression" dxfId="15" priority="342">
      <formula>$W56&lt;0.25</formula>
    </cfRule>
  </conditionalFormatting>
  <conditionalFormatting sqref="AJ5">
    <cfRule type="expression" dxfId="14" priority="705">
      <formula>$W4&lt;10</formula>
    </cfRule>
    <cfRule type="expression" dxfId="13" priority="701">
      <formula>$W4=0</formula>
    </cfRule>
    <cfRule type="expression" dxfId="12" priority="702">
      <formula>$W4&lt;0.25</formula>
    </cfRule>
    <cfRule type="expression" dxfId="11" priority="703">
      <formula>$W4&lt;0.5</formula>
    </cfRule>
    <cfRule type="expression" dxfId="10" priority="704">
      <formula>$W4&lt;0.75</formula>
    </cfRule>
  </conditionalFormatting>
  <conditionalFormatting sqref="AJ53">
    <cfRule type="expression" dxfId="9" priority="354">
      <formula>$W52&lt;0.75</formula>
    </cfRule>
    <cfRule type="expression" dxfId="8" priority="353">
      <formula>$W52&lt;0.5</formula>
    </cfRule>
    <cfRule type="expression" dxfId="7" priority="352">
      <formula>$W52&lt;0.25</formula>
    </cfRule>
    <cfRule type="expression" dxfId="6" priority="351">
      <formula>$W52=0</formula>
    </cfRule>
    <cfRule type="expression" dxfId="5" priority="355">
      <formula>$W52&lt;10</formula>
    </cfRule>
  </conditionalFormatting>
  <conditionalFormatting sqref="AJ103">
    <cfRule type="expression" dxfId="4" priority="1">
      <formula>$W102=0</formula>
    </cfRule>
    <cfRule type="expression" dxfId="3" priority="2">
      <formula>$W102&lt;0.25</formula>
    </cfRule>
    <cfRule type="expression" dxfId="2" priority="4">
      <formula>$W102&lt;0.75</formula>
    </cfRule>
    <cfRule type="expression" dxfId="1" priority="5">
      <formula>$W102&lt;10</formula>
    </cfRule>
    <cfRule type="expression" dxfId="0" priority="3">
      <formula>$W102&lt;0.5</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1" ma:contentTypeDescription="Crear nuevo documento." ma:contentTypeScope="" ma:versionID="a2cb41235b3718df2ae5915f5fd59c4e">
  <xsd:schema xmlns:xsd="http://www.w3.org/2001/XMLSchema" xmlns:xs="http://www.w3.org/2001/XMLSchema" xmlns:p="http://schemas.microsoft.com/office/2006/metadata/properties" xmlns:ns3="89708083-34cb-48e5-9ee6-642f91c09ee6" targetNamespace="http://schemas.microsoft.com/office/2006/metadata/properties" ma:root="true" ma:fieldsID="70aed79fc864652684147798bb1aa66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BDB2BE-BA9C-4AC4-B214-B722CA634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0A0F7A-C190-4DE8-975A-B744093E0C56}">
  <ds:schemaRefs>
    <ds:schemaRef ds:uri="http://schemas.microsoft.com/office/2006/metadata/properties"/>
    <ds:schemaRef ds:uri="http://purl.org/dc/elements/1.1/"/>
    <ds:schemaRef ds:uri="http://schemas.openxmlformats.org/package/2006/metadata/core-properties"/>
    <ds:schemaRef ds:uri="89708083-34cb-48e5-9ee6-642f91c09ee6"/>
    <ds:schemaRef ds:uri="http://schemas.microsoft.com/office/infopath/2007/PartnerControls"/>
    <ds:schemaRef ds:uri="http://purl.org/dc/term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A22F91AE-7938-4507-A58E-436DF1D84B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5</vt:i4>
      </vt:variant>
    </vt:vector>
  </HeadingPairs>
  <TitlesOfParts>
    <vt:vector size="14" baseType="lpstr">
      <vt:lpstr>Portada</vt:lpstr>
      <vt:lpstr>Centro</vt:lpstr>
      <vt:lpstr>GXeo</vt:lpstr>
      <vt:lpstr>MArqueo</vt:lpstr>
      <vt:lpstr>MValor</vt:lpstr>
      <vt:lpstr>Resumo</vt:lpstr>
      <vt:lpstr>Procedementos</vt:lpstr>
      <vt:lpstr>Anexos</vt:lpstr>
      <vt:lpstr>Mapa</vt:lpstr>
      <vt:lpstr>Centro!Área_de_impresión</vt:lpstr>
      <vt:lpstr>GXeo!Área_de_impresión</vt:lpstr>
      <vt:lpstr>MArqueo!Área_de_impresión</vt:lpstr>
      <vt:lpstr>MValor!Área_de_impresión</vt:lpstr>
      <vt:lpstr>Resumo!Área_de_impresión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Antonio Presedo Garazo</cp:lastModifiedBy>
  <cp:lastPrinted>2023-03-17T10:47:00Z</cp:lastPrinted>
  <dcterms:created xsi:type="dcterms:W3CDTF">2023-01-18T09:08:00Z</dcterms:created>
  <dcterms:modified xsi:type="dcterms:W3CDTF">2025-12-10T11:01:29Z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